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rea Wide Planning Activities\ESTANCIA BASIN\Committee Meetings\Budget\FY22\"/>
    </mc:Choice>
  </mc:AlternateContent>
  <xr:revisionPtr revIDLastSave="0" documentId="13_ncr:1_{BA443D20-31EE-4A76-8332-61EFDB68BF01}" xr6:coauthVersionLast="47" xr6:coauthVersionMax="47" xr10:uidLastSave="{00000000-0000-0000-0000-000000000000}"/>
  <bookViews>
    <workbookView xWindow="-14805" yWindow="-15810" windowWidth="21600" windowHeight="11385" xr2:uid="{00000000-000D-0000-FFFF-FFFF00000000}"/>
  </bookViews>
  <sheets>
    <sheet name="FY23" sheetId="4" r:id="rId1"/>
    <sheet name="FY22" sheetId="3" r:id="rId2"/>
    <sheet name="FY21" sheetId="1" r:id="rId3"/>
    <sheet name="Prior Year" sheetId="2" r:id="rId4"/>
  </sheets>
  <definedNames>
    <definedName name="_xlnm.Print_Area" localSheetId="2">'Prior Year'!$B$37:$V$85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4" l="1"/>
  <c r="H4" i="3" l="1"/>
  <c r="H5" i="3" s="1"/>
  <c r="H6" i="3" s="1"/>
  <c r="H7" i="3" s="1"/>
  <c r="H8" i="3" s="1"/>
  <c r="H9" i="3" s="1"/>
  <c r="H10" i="3" s="1"/>
  <c r="H11" i="3" s="1"/>
  <c r="H12" i="3" s="1"/>
  <c r="H2" i="4" s="1"/>
  <c r="H4" i="4" s="1"/>
  <c r="H5" i="4" s="1"/>
  <c r="H6" i="4" s="1"/>
  <c r="H7" i="4" s="1"/>
  <c r="H8" i="4" s="1"/>
  <c r="H9" i="4" s="1"/>
  <c r="H10" i="4" s="1"/>
  <c r="H11" i="4" s="1"/>
  <c r="H12" i="4" s="1"/>
  <c r="H13" i="4" s="1"/>
  <c r="H37" i="1"/>
  <c r="H38" i="1" s="1"/>
  <c r="H39" i="1" s="1"/>
  <c r="H40" i="1" s="1"/>
  <c r="H41" i="1" s="1"/>
  <c r="G20" i="1"/>
  <c r="F20" i="1"/>
  <c r="I2" i="2" l="1"/>
  <c r="I3" i="2" s="1"/>
  <c r="I4" i="2" s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9" i="2" s="1"/>
  <c r="I30" i="2" s="1"/>
  <c r="I31" i="2" s="1"/>
  <c r="I32" i="2" s="1"/>
  <c r="I33" i="2" s="1"/>
  <c r="I34" i="2" s="1"/>
  <c r="I35" i="2" s="1"/>
  <c r="I36" i="2" s="1"/>
  <c r="I37" i="2" s="1"/>
  <c r="G19" i="2"/>
  <c r="G21" i="2"/>
  <c r="G22" i="2" s="1"/>
  <c r="G23" i="2" s="1"/>
  <c r="G24" i="2" s="1"/>
  <c r="G25" i="2" s="1"/>
  <c r="G26" i="2" s="1"/>
  <c r="G27" i="2" s="1"/>
  <c r="G29" i="2" s="1"/>
  <c r="G30" i="2" s="1"/>
  <c r="G31" i="2" s="1"/>
  <c r="G32" i="2" s="1"/>
  <c r="G33" i="2" s="1"/>
  <c r="G34" i="2" s="1"/>
  <c r="G35" i="2" s="1"/>
  <c r="G36" i="2" s="1"/>
  <c r="S35" i="2"/>
  <c r="U35" i="2" s="1"/>
  <c r="U36" i="2" s="1"/>
  <c r="S36" i="2"/>
  <c r="I38" i="2"/>
  <c r="I39" i="2" s="1"/>
  <c r="I40" i="2" s="1"/>
  <c r="I41" i="2" s="1"/>
  <c r="I42" i="2" s="1"/>
  <c r="I43" i="2" s="1"/>
  <c r="I44" i="2" s="1"/>
  <c r="I45" i="2" s="1"/>
  <c r="I46" i="2" s="1"/>
  <c r="I47" i="2" s="1"/>
  <c r="M39" i="2"/>
  <c r="M40" i="2" s="1"/>
  <c r="M41" i="2" s="1"/>
  <c r="M42" i="2" s="1"/>
  <c r="M43" i="2" s="1"/>
  <c r="M44" i="2" s="1"/>
  <c r="M45" i="2" s="1"/>
  <c r="M46" i="2" s="1"/>
  <c r="M47" i="2" s="1"/>
  <c r="M50" i="2" s="1"/>
  <c r="M51" i="2" s="1"/>
  <c r="M52" i="2" s="1"/>
  <c r="M53" i="2" s="1"/>
  <c r="M54" i="2" s="1"/>
  <c r="M55" i="2" s="1"/>
  <c r="M56" i="2" s="1"/>
  <c r="M57" i="2" s="1"/>
  <c r="M86" i="2" s="1"/>
  <c r="G39" i="2" l="1"/>
  <c r="G40" i="2" s="1"/>
  <c r="G41" i="2" s="1"/>
  <c r="G42" i="2" s="1"/>
  <c r="G43" i="2" s="1"/>
  <c r="G44" i="2" s="1"/>
  <c r="G45" i="2" s="1"/>
  <c r="G46" i="2" s="1"/>
  <c r="G47" i="2" s="1"/>
  <c r="G38" i="2"/>
  <c r="I48" i="2"/>
  <c r="I50" i="2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H4" i="1"/>
  <c r="H5" i="1" s="1"/>
  <c r="H6" i="1" s="1"/>
  <c r="H7" i="1" s="1"/>
  <c r="H8" i="1" s="1"/>
  <c r="H9" i="1" s="1"/>
  <c r="H10" i="1" s="1"/>
  <c r="H11" i="1" s="1"/>
  <c r="H12" i="1" s="1"/>
  <c r="H13" i="1" s="1"/>
  <c r="H14" i="1" s="1"/>
  <c r="H15" i="1" l="1"/>
  <c r="G50" i="2"/>
  <c r="G51" i="2" s="1"/>
  <c r="G52" i="2" s="1"/>
  <c r="G53" i="2" s="1"/>
  <c r="G54" i="2" s="1"/>
  <c r="G55" i="2" s="1"/>
  <c r="G56" i="2" s="1"/>
  <c r="G57" i="2" s="1"/>
  <c r="G58" i="2" s="1"/>
  <c r="G59" i="2" s="1"/>
  <c r="G48" i="2"/>
  <c r="H16" i="1" l="1"/>
  <c r="H17" i="1" s="1"/>
  <c r="H18" i="1" s="1"/>
  <c r="G74" i="2"/>
  <c r="G75" i="2" s="1"/>
  <c r="G76" i="2" s="1"/>
  <c r="G77" i="2" s="1"/>
  <c r="G79" i="2" s="1"/>
  <c r="G80" i="2" s="1"/>
  <c r="G81" i="2" s="1"/>
  <c r="G82" i="2" s="1"/>
  <c r="G83" i="2" s="1"/>
  <c r="G84" i="2" s="1"/>
  <c r="G85" i="2" s="1"/>
  <c r="G60" i="2"/>
</calcChain>
</file>

<file path=xl/sharedStrings.xml><?xml version="1.0" encoding="utf-8"?>
<sst xmlns="http://schemas.openxmlformats.org/spreadsheetml/2006/main" count="202" uniqueCount="134">
  <si>
    <t xml:space="preserve"> </t>
  </si>
  <si>
    <t>balance july 31, 2013</t>
  </si>
  <si>
    <t>1943.77per print out</t>
  </si>
  <si>
    <t>Hydro Resoltuion / July 2013</t>
  </si>
  <si>
    <t>Web hosting and Registration fee/ Wech Tech</t>
  </si>
  <si>
    <t>Santa Fe remburisment payment</t>
  </si>
  <si>
    <t>Hydro Resoltuions / June &amp; Sept billing</t>
  </si>
  <si>
    <t>Hydro / Dec billing</t>
  </si>
  <si>
    <t>Hydro / Jan Billing</t>
  </si>
  <si>
    <t>East Torrance/ recorder fee July13- Dec 13</t>
  </si>
  <si>
    <t>SF Deposits</t>
  </si>
  <si>
    <t>Hydro Resoltuions / Feb billing</t>
  </si>
  <si>
    <t>Hydro Resolution / April 2014</t>
  </si>
  <si>
    <t>East Torrance SWCD Feb-May 14</t>
  </si>
  <si>
    <t>Hydro Resolution / May 14</t>
  </si>
  <si>
    <t xml:space="preserve">Hydro Resoltuion  </t>
  </si>
  <si>
    <t>East Torrance SWCD FY 14-15</t>
  </si>
  <si>
    <t>SF Remb. Payment</t>
  </si>
  <si>
    <t xml:space="preserve">Hydro Resolution </t>
  </si>
  <si>
    <t>East Torrance SWCD FY 15-16</t>
  </si>
  <si>
    <t>Independent News,LLC</t>
  </si>
  <si>
    <t xml:space="preserve">Mountain View </t>
  </si>
  <si>
    <t>Date billed</t>
  </si>
  <si>
    <t>Receipt Amount</t>
  </si>
  <si>
    <t>Billed TC</t>
  </si>
  <si>
    <t>Town of Estancia</t>
  </si>
  <si>
    <t>City of Moriarty</t>
  </si>
  <si>
    <t>City of Edgewood</t>
  </si>
  <si>
    <t>TC showing balance (difference 6228.31) emails were sent for clarification</t>
  </si>
  <si>
    <t xml:space="preserve">Town of Edgewood </t>
  </si>
  <si>
    <t>Bernaillo County MOU 10 / year 1/5</t>
  </si>
  <si>
    <t>East Torrance SWCD FY 17-18</t>
  </si>
  <si>
    <t xml:space="preserve"> SF County MOU 9</t>
  </si>
  <si>
    <t>Immense Impact, LLC</t>
  </si>
  <si>
    <t>Bernaillo County MOU 10 / year 2/5</t>
  </si>
  <si>
    <t xml:space="preserve">HydroResolutions </t>
  </si>
  <si>
    <t>Hydro</t>
  </si>
  <si>
    <t>ETSWCD / FY 16-17</t>
  </si>
  <si>
    <t>added</t>
  </si>
  <si>
    <t>corrected</t>
  </si>
  <si>
    <t>billing from 150.00 to 161.34 for Hydro</t>
  </si>
  <si>
    <t>took off</t>
  </si>
  <si>
    <t>ETSWCD / recorder fee 4887.45</t>
  </si>
  <si>
    <t>out / in / out</t>
  </si>
  <si>
    <t>resoutlion fee / questions / 10446.61</t>
  </si>
  <si>
    <t>Dan's Check</t>
  </si>
  <si>
    <t>Verified against Garland summary sheet for 650-17-2272 starting 7/1/2017</t>
  </si>
  <si>
    <t>Line 23</t>
  </si>
  <si>
    <t>Line 30</t>
  </si>
  <si>
    <t>Line 34</t>
  </si>
  <si>
    <t>Line 35</t>
  </si>
  <si>
    <t>Line 44</t>
  </si>
  <si>
    <t>billing for Weck Tech / 150.00 / not paid</t>
  </si>
  <si>
    <t>billing for  Weck Tech / 165.00/ not paid</t>
  </si>
  <si>
    <t>billing for Hydroresolution/3872.37/ recording error</t>
  </si>
  <si>
    <t>This balance was provided to EBPWC on 6/26/2018</t>
  </si>
  <si>
    <t>*1</t>
  </si>
  <si>
    <t>*5</t>
  </si>
  <si>
    <t>*4</t>
  </si>
  <si>
    <t>*2</t>
  </si>
  <si>
    <t>*3</t>
  </si>
  <si>
    <t>*6</t>
  </si>
  <si>
    <t>EBWPC Verified from prior spreadsheets</t>
  </si>
  <si>
    <t>Why are these not showing in TC 650-71-2272?</t>
  </si>
  <si>
    <t>the 230.37  /original EBWPC showed as a combined billing of $4630.37 - rather than $4400 plus $230.37</t>
  </si>
  <si>
    <t>Line 46</t>
  </si>
  <si>
    <t>Adjusted</t>
  </si>
  <si>
    <t>Torrance County posted as 527.46, rather than 527.46</t>
  </si>
  <si>
    <t>Hydro / 5112.55 per EBWPC - but TC has posted as 5112.54</t>
  </si>
  <si>
    <t>East Torrance SWCD FY 14-16</t>
  </si>
  <si>
    <t>EBWPC has these as a combined posting of $4630.37</t>
  </si>
  <si>
    <t>=SUM(G33+E34)</t>
  </si>
  <si>
    <t>=SUM(G34-F35)</t>
  </si>
  <si>
    <t>=I33+E34-F34</t>
  </si>
  <si>
    <t>=I34+E35-F35</t>
  </si>
  <si>
    <t>MOU No. 8 Santa Fe County</t>
  </si>
  <si>
    <t>Paid Out</t>
  </si>
  <si>
    <t>MOU No. 9 Santa Fe County</t>
  </si>
  <si>
    <t>Funded</t>
  </si>
  <si>
    <t>Town of Edgwood</t>
  </si>
  <si>
    <t>City of Moriarity (FY19)</t>
  </si>
  <si>
    <t>Town of Estancia (FY20)</t>
  </si>
  <si>
    <t>Immense Impact LLC (website)</t>
  </si>
  <si>
    <t>Town of Edgewood (FY20)</t>
  </si>
  <si>
    <t>Bernalillo County (FY20)</t>
  </si>
  <si>
    <t>FY2020</t>
  </si>
  <si>
    <t>FY2019</t>
  </si>
  <si>
    <t>FY2018</t>
  </si>
  <si>
    <t>Balance</t>
  </si>
  <si>
    <t>FY17</t>
  </si>
  <si>
    <t>FY18</t>
  </si>
  <si>
    <t>FY19</t>
  </si>
  <si>
    <t>FY20</t>
  </si>
  <si>
    <t>Hydro Resolution Invoice Field Round</t>
  </si>
  <si>
    <t>FY14</t>
  </si>
  <si>
    <t>Last Update</t>
  </si>
  <si>
    <t>Approved:</t>
  </si>
  <si>
    <t>Approved by:</t>
  </si>
  <si>
    <t>FY 20 Financial Report for the Estancia Basin Water Planning Committee</t>
  </si>
  <si>
    <t>Paid</t>
  </si>
  <si>
    <t>Starting Balance</t>
  </si>
  <si>
    <t>Santa Fe County (as cash)</t>
  </si>
  <si>
    <t>FY21</t>
  </si>
  <si>
    <t>FY 21</t>
  </si>
  <si>
    <t>Town of Estancia (FY21)</t>
  </si>
  <si>
    <t>(FY21)</t>
  </si>
  <si>
    <t>Town of Edgewood (FY21)</t>
  </si>
  <si>
    <t>Bernalillo County (FY21)</t>
  </si>
  <si>
    <t>Hydro Resolution Invoice (Report and Meeting)</t>
  </si>
  <si>
    <t>Hydro Resolution Invoice (Field Round and Report)</t>
  </si>
  <si>
    <t>Hydroresolutions</t>
  </si>
  <si>
    <t>Immense Impact (website registration)</t>
  </si>
  <si>
    <t>Bank of America (reimbursement)</t>
  </si>
  <si>
    <t>FY22</t>
  </si>
  <si>
    <t>County of Santa Fe (FY21 Reimbursement)</t>
  </si>
  <si>
    <t>Bernalillo County (FY22)</t>
  </si>
  <si>
    <t>Town of Edgewood (FY22)</t>
  </si>
  <si>
    <t>Town of Moriarity (FY22)</t>
  </si>
  <si>
    <t>Town of Estancia (FY22)</t>
  </si>
  <si>
    <t>Immense Impact (Website)</t>
  </si>
  <si>
    <t xml:space="preserve">JSA_ - Water Level  Round </t>
  </si>
  <si>
    <t>Payment Pending</t>
  </si>
  <si>
    <t>JSA - 2nd Water Level Round and Report</t>
  </si>
  <si>
    <t>JSA - Additional Data Analysis</t>
  </si>
  <si>
    <t>Budgeted</t>
  </si>
  <si>
    <t>Inv 2207729.101 (to next year)</t>
  </si>
  <si>
    <t>Inv 2207729.101A (to next year)</t>
  </si>
  <si>
    <t>Inv 2207729.101 (from previous year)</t>
  </si>
  <si>
    <t>Inv 2207729.101A (from previous year)</t>
  </si>
  <si>
    <t>Lost Invoice</t>
  </si>
  <si>
    <t>FY23</t>
  </si>
  <si>
    <t>Hydroresolutions Inc (Processed 7/20)</t>
  </si>
  <si>
    <t>Unknown</t>
  </si>
  <si>
    <t>Amendment 14 to MOU County of Santa 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</si>
</sst>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3" borderId="0" applyNumberFormat="0" applyBorder="0" applyAlignment="0" applyProtection="0"/>
  </cellStyleXfs>
  <cellXfs count="120">
    <xf numFmtId="0" fontId="0" fillId="0" borderId="0" xfId="0"/>
    <xf numFmtId="14" fontId="0" fillId="0" borderId="0" xfId="0" applyNumberFormat="1"/>
    <xf numFmtId="44" fontId="0" fillId="0" borderId="0" xfId="0" applyNumberFormat="1"/>
    <xf numFmtId="44" fontId="2" fillId="0" borderId="0" xfId="0" applyNumberFormat="1" applyFont="1"/>
    <xf numFmtId="44" fontId="1" fillId="0" borderId="0" xfId="0" applyNumberFormat="1" applyFont="1"/>
    <xf numFmtId="14" fontId="0" fillId="2" borderId="0" xfId="0" applyNumberFormat="1" applyFill="1"/>
    <xf numFmtId="0" fontId="0" fillId="2" borderId="0" xfId="0" applyFill="1"/>
    <xf numFmtId="16" fontId="0" fillId="2" borderId="0" xfId="0" applyNumberFormat="1" applyFill="1"/>
    <xf numFmtId="44" fontId="2" fillId="4" borderId="0" xfId="0" applyNumberFormat="1" applyFont="1" applyFill="1"/>
    <xf numFmtId="44" fontId="1" fillId="4" borderId="0" xfId="0" applyNumberFormat="1" applyFont="1" applyFill="1"/>
    <xf numFmtId="0" fontId="0" fillId="5" borderId="0" xfId="0" applyFill="1"/>
    <xf numFmtId="44" fontId="2" fillId="5" borderId="0" xfId="0" applyNumberFormat="1" applyFont="1" applyFill="1"/>
    <xf numFmtId="44" fontId="1" fillId="5" borderId="0" xfId="0" applyNumberFormat="1" applyFont="1" applyFill="1"/>
    <xf numFmtId="44" fontId="0" fillId="5" borderId="0" xfId="0" applyNumberFormat="1" applyFill="1"/>
    <xf numFmtId="14" fontId="0" fillId="0" borderId="0" xfId="0" applyNumberFormat="1" applyFill="1"/>
    <xf numFmtId="0" fontId="0" fillId="0" borderId="0" xfId="0" applyFill="1"/>
    <xf numFmtId="44" fontId="2" fillId="0" borderId="0" xfId="0" applyNumberFormat="1" applyFont="1" applyFill="1"/>
    <xf numFmtId="44" fontId="1" fillId="0" borderId="0" xfId="0" applyNumberFormat="1" applyFont="1" applyFill="1"/>
    <xf numFmtId="44" fontId="0" fillId="0" borderId="0" xfId="0" applyNumberFormat="1" applyFill="1"/>
    <xf numFmtId="0" fontId="5" fillId="5" borderId="0" xfId="0" applyFont="1" applyFill="1"/>
    <xf numFmtId="44" fontId="5" fillId="5" borderId="0" xfId="0" applyNumberFormat="1" applyFont="1" applyFill="1"/>
    <xf numFmtId="14" fontId="6" fillId="6" borderId="0" xfId="0" applyNumberFormat="1" applyFont="1" applyFill="1"/>
    <xf numFmtId="0" fontId="6" fillId="6" borderId="0" xfId="0" applyFont="1" applyFill="1"/>
    <xf numFmtId="0" fontId="0" fillId="0" borderId="0" xfId="0" applyAlignment="1">
      <alignment horizontal="center"/>
    </xf>
    <xf numFmtId="0" fontId="5" fillId="5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14" fontId="0" fillId="0" borderId="0" xfId="0" applyNumberFormat="1" applyFill="1" applyBorder="1"/>
    <xf numFmtId="0" fontId="0" fillId="0" borderId="0" xfId="0" applyFill="1" applyBorder="1"/>
    <xf numFmtId="44" fontId="1" fillId="0" borderId="0" xfId="0" applyNumberFormat="1" applyFont="1" applyFill="1" applyBorder="1"/>
    <xf numFmtId="44" fontId="0" fillId="0" borderId="0" xfId="0" applyNumberFormat="1" applyFill="1" applyBorder="1"/>
    <xf numFmtId="14" fontId="6" fillId="0" borderId="0" xfId="0" applyNumberFormat="1" applyFont="1" applyFill="1" applyBorder="1"/>
    <xf numFmtId="0" fontId="6" fillId="0" borderId="0" xfId="0" applyFont="1" applyFill="1" applyBorder="1"/>
    <xf numFmtId="44" fontId="7" fillId="0" borderId="0" xfId="0" applyNumberFormat="1" applyFont="1" applyFill="1" applyBorder="1"/>
    <xf numFmtId="44" fontId="6" fillId="0" borderId="0" xfId="0" applyNumberFormat="1" applyFont="1" applyFill="1" applyBorder="1"/>
    <xf numFmtId="44" fontId="4" fillId="5" borderId="0" xfId="0" applyNumberFormat="1" applyFont="1" applyFill="1"/>
    <xf numFmtId="44" fontId="0" fillId="0" borderId="0" xfId="0" applyNumberFormat="1" applyFont="1" applyFill="1"/>
    <xf numFmtId="0" fontId="0" fillId="7" borderId="0" xfId="0" applyFill="1" applyAlignment="1">
      <alignment horizontal="center"/>
    </xf>
    <xf numFmtId="0" fontId="0" fillId="7" borderId="0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6" fillId="7" borderId="0" xfId="0" applyFont="1" applyFill="1" applyAlignment="1">
      <alignment horizontal="center"/>
    </xf>
    <xf numFmtId="14" fontId="6" fillId="0" borderId="0" xfId="0" applyNumberFormat="1" applyFont="1" applyFill="1"/>
    <xf numFmtId="0" fontId="6" fillId="0" borderId="0" xfId="0" applyFont="1" applyFill="1"/>
    <xf numFmtId="17" fontId="6" fillId="0" borderId="0" xfId="0" applyNumberFormat="1" applyFont="1" applyFill="1"/>
    <xf numFmtId="16" fontId="6" fillId="0" borderId="0" xfId="0" applyNumberFormat="1" applyFont="1" applyFill="1"/>
    <xf numFmtId="14" fontId="6" fillId="0" borderId="0" xfId="0" applyNumberFormat="1" applyFont="1"/>
    <xf numFmtId="0" fontId="6" fillId="0" borderId="0" xfId="0" applyFont="1"/>
    <xf numFmtId="44" fontId="6" fillId="0" borderId="0" xfId="0" applyNumberFormat="1" applyFont="1"/>
    <xf numFmtId="44" fontId="7" fillId="0" borderId="0" xfId="0" applyNumberFormat="1" applyFont="1" applyFill="1"/>
    <xf numFmtId="44" fontId="8" fillId="0" borderId="0" xfId="0" applyNumberFormat="1" applyFont="1" applyFill="1"/>
    <xf numFmtId="44" fontId="6" fillId="0" borderId="0" xfId="0" applyNumberFormat="1" applyFont="1" applyFill="1"/>
    <xf numFmtId="0" fontId="9" fillId="7" borderId="0" xfId="0" applyFont="1" applyFill="1" applyAlignment="1">
      <alignment horizontal="center"/>
    </xf>
    <xf numFmtId="14" fontId="9" fillId="0" borderId="0" xfId="0" applyNumberFormat="1" applyFont="1" applyFill="1"/>
    <xf numFmtId="0" fontId="9" fillId="0" borderId="0" xfId="0" applyFont="1" applyFill="1"/>
    <xf numFmtId="44" fontId="9" fillId="0" borderId="0" xfId="0" applyNumberFormat="1" applyFont="1" applyFill="1"/>
    <xf numFmtId="44" fontId="1" fillId="8" borderId="0" xfId="0" applyNumberFormat="1" applyFont="1" applyFill="1"/>
    <xf numFmtId="0" fontId="0" fillId="4" borderId="0" xfId="0" applyFill="1"/>
    <xf numFmtId="0" fontId="0" fillId="8" borderId="0" xfId="0" applyFill="1"/>
    <xf numFmtId="44" fontId="2" fillId="8" borderId="0" xfId="0" applyNumberFormat="1" applyFont="1" applyFill="1"/>
    <xf numFmtId="44" fontId="8" fillId="8" borderId="0" xfId="0" applyNumberFormat="1" applyFont="1" applyFill="1"/>
    <xf numFmtId="44" fontId="8" fillId="4" borderId="0" xfId="0" applyNumberFormat="1" applyFont="1" applyFill="1" applyBorder="1"/>
    <xf numFmtId="44" fontId="2" fillId="6" borderId="0" xfId="0" applyNumberFormat="1" applyFont="1" applyFill="1" applyBorder="1"/>
    <xf numFmtId="0" fontId="0" fillId="4" borderId="0" xfId="0" applyFill="1" applyBorder="1"/>
    <xf numFmtId="0" fontId="6" fillId="0" borderId="0" xfId="0" applyFont="1" applyFill="1" applyBorder="1" applyAlignment="1">
      <alignment horizontal="center"/>
    </xf>
    <xf numFmtId="44" fontId="8" fillId="8" borderId="0" xfId="0" applyNumberFormat="1" applyFont="1" applyFill="1" applyBorder="1"/>
    <xf numFmtId="0" fontId="6" fillId="4" borderId="0" xfId="0" applyFont="1" applyFill="1"/>
    <xf numFmtId="0" fontId="6" fillId="5" borderId="0" xfId="0" applyFont="1" applyFill="1" applyBorder="1"/>
    <xf numFmtId="0" fontId="0" fillId="5" borderId="0" xfId="0" applyFill="1" applyBorder="1"/>
    <xf numFmtId="0" fontId="6" fillId="5" borderId="0" xfId="0" applyFont="1" applyFill="1"/>
    <xf numFmtId="0" fontId="9" fillId="5" borderId="0" xfId="0" applyFont="1" applyFill="1"/>
    <xf numFmtId="44" fontId="0" fillId="0" borderId="0" xfId="0" quotePrefix="1" applyNumberFormat="1"/>
    <xf numFmtId="44" fontId="6" fillId="0" borderId="0" xfId="0" quotePrefix="1" applyNumberFormat="1" applyFont="1" applyFill="1"/>
    <xf numFmtId="3" fontId="0" fillId="0" borderId="0" xfId="0" applyNumberFormat="1"/>
    <xf numFmtId="44" fontId="0" fillId="5" borderId="0" xfId="0" applyNumberFormat="1" applyFont="1" applyFill="1"/>
    <xf numFmtId="0" fontId="3" fillId="5" borderId="0" xfId="1" applyFill="1"/>
    <xf numFmtId="14" fontId="10" fillId="5" borderId="0" xfId="0" applyNumberFormat="1" applyFont="1" applyFill="1"/>
    <xf numFmtId="0" fontId="11" fillId="0" borderId="0" xfId="0" applyFont="1" applyAlignment="1">
      <alignment horizontal="center"/>
    </xf>
    <xf numFmtId="14" fontId="11" fillId="0" borderId="0" xfId="0" applyNumberFormat="1" applyFont="1"/>
    <xf numFmtId="0" fontId="11" fillId="0" borderId="0" xfId="0" applyFont="1"/>
    <xf numFmtId="0" fontId="11" fillId="0" borderId="0" xfId="0" applyFont="1" applyFill="1"/>
    <xf numFmtId="44" fontId="11" fillId="0" borderId="0" xfId="0" applyNumberFormat="1" applyFont="1"/>
    <xf numFmtId="44" fontId="12" fillId="4" borderId="0" xfId="0" applyNumberFormat="1" applyFont="1" applyFill="1"/>
    <xf numFmtId="44" fontId="11" fillId="0" borderId="0" xfId="0" applyNumberFormat="1" applyFont="1" applyFill="1"/>
    <xf numFmtId="0" fontId="11" fillId="5" borderId="0" xfId="0" applyFont="1" applyFill="1"/>
    <xf numFmtId="14" fontId="10" fillId="0" borderId="0" xfId="0" applyNumberFormat="1" applyFont="1" applyFill="1"/>
    <xf numFmtId="14" fontId="10" fillId="0" borderId="0" xfId="0" applyNumberFormat="1" applyFont="1" applyFill="1" applyAlignment="1">
      <alignment vertical="top"/>
    </xf>
    <xf numFmtId="0" fontId="6" fillId="0" borderId="0" xfId="0" applyFont="1" applyAlignment="1">
      <alignment horizontal="center"/>
    </xf>
    <xf numFmtId="44" fontId="8" fillId="4" borderId="0" xfId="0" applyNumberFormat="1" applyFont="1" applyFill="1"/>
    <xf numFmtId="0" fontId="6" fillId="8" borderId="0" xfId="0" applyFont="1" applyFill="1"/>
    <xf numFmtId="16" fontId="0" fillId="0" borderId="0" xfId="0" applyNumberFormat="1" applyAlignment="1">
      <alignment horizontal="center"/>
    </xf>
    <xf numFmtId="44" fontId="13" fillId="4" borderId="0" xfId="0" applyNumberFormat="1" applyFont="1" applyFill="1"/>
    <xf numFmtId="0" fontId="0" fillId="5" borderId="0" xfId="0" applyFill="1" applyAlignment="1">
      <alignment horizontal="right"/>
    </xf>
    <xf numFmtId="14" fontId="10" fillId="0" borderId="0" xfId="0" applyNumberFormat="1" applyFont="1" applyFill="1" applyAlignment="1">
      <alignment horizontal="right"/>
    </xf>
    <xf numFmtId="14" fontId="10" fillId="0" borderId="0" xfId="0" applyNumberFormat="1" applyFont="1" applyFill="1" applyAlignment="1">
      <alignment horizontal="right" vertical="top"/>
    </xf>
    <xf numFmtId="14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0" fillId="0" borderId="0" xfId="0" applyNumberFormat="1" applyAlignment="1"/>
    <xf numFmtId="14" fontId="6" fillId="0" borderId="0" xfId="0" applyNumberFormat="1" applyFont="1" applyAlignment="1"/>
    <xf numFmtId="6" fontId="6" fillId="0" borderId="0" xfId="0" applyNumberFormat="1" applyFont="1"/>
    <xf numFmtId="8" fontId="6" fillId="4" borderId="0" xfId="0" applyNumberFormat="1" applyFont="1" applyFill="1"/>
    <xf numFmtId="1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Fill="1"/>
    <xf numFmtId="44" fontId="0" fillId="0" borderId="0" xfId="0" applyNumberFormat="1" applyFont="1"/>
    <xf numFmtId="8" fontId="0" fillId="0" borderId="0" xfId="0" applyNumberFormat="1"/>
    <xf numFmtId="14" fontId="0" fillId="0" borderId="0" xfId="0" applyNumberFormat="1" applyAlignment="1">
      <alignment horizontal="right"/>
    </xf>
    <xf numFmtId="8" fontId="0" fillId="0" borderId="0" xfId="0" applyNumberFormat="1" applyFont="1"/>
    <xf numFmtId="4" fontId="6" fillId="0" borderId="0" xfId="0" applyNumberFormat="1" applyFont="1"/>
    <xf numFmtId="0" fontId="0" fillId="0" borderId="0" xfId="0" applyFont="1" applyAlignment="1">
      <alignment horizontal="center"/>
    </xf>
    <xf numFmtId="14" fontId="0" fillId="0" borderId="0" xfId="0" applyNumberFormat="1" applyFont="1"/>
    <xf numFmtId="14" fontId="0" fillId="0" borderId="0" xfId="0" applyNumberFormat="1" applyFont="1" applyAlignment="1">
      <alignment horizontal="right"/>
    </xf>
    <xf numFmtId="0" fontId="0" fillId="5" borderId="0" xfId="0" applyFont="1" applyFill="1"/>
    <xf numFmtId="0" fontId="0" fillId="0" borderId="0" xfId="0" applyFill="1" applyAlignment="1">
      <alignment horizontal="left" wrapText="1"/>
    </xf>
    <xf numFmtId="0" fontId="4" fillId="5" borderId="0" xfId="0" applyFont="1" applyFill="1"/>
    <xf numFmtId="4" fontId="5" fillId="0" borderId="0" xfId="0" applyNumberFormat="1" applyFont="1"/>
    <xf numFmtId="44" fontId="5" fillId="0" borderId="0" xfId="0" applyNumberFormat="1" applyFont="1"/>
    <xf numFmtId="8" fontId="5" fillId="0" borderId="0" xfId="0" applyNumberFormat="1" applyFont="1"/>
    <xf numFmtId="0" fontId="5" fillId="0" borderId="0" xfId="0" applyFont="1"/>
    <xf numFmtId="44" fontId="13" fillId="0" borderId="0" xfId="0" applyNumberFormat="1" applyFont="1"/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5</xdr:col>
      <xdr:colOff>105676</xdr:colOff>
      <xdr:row>63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07F41-68F3-4DC8-82AC-B5C21FD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19500"/>
          <a:ext cx="6458851" cy="8526065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19</xdr:row>
      <xdr:rowOff>47625</xdr:rowOff>
    </xdr:from>
    <xdr:to>
      <xdr:col>22</xdr:col>
      <xdr:colOff>144399</xdr:colOff>
      <xdr:row>52</xdr:row>
      <xdr:rowOff>48502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0B7CBB-17B4-4ED5-96A9-AD346C23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5675" y="3667125"/>
          <a:ext cx="10917174" cy="6287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352425</xdr:colOff>
      <xdr:row>21</xdr:row>
      <xdr:rowOff>84442</xdr:rowOff>
    </xdr:from>
    <xdr:to>
      <xdr:col>32</xdr:col>
      <xdr:colOff>552450</xdr:colOff>
      <xdr:row>40</xdr:row>
      <xdr:rowOff>86658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5EDD6-317A-4929-BFB0-276D55BB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25725" y="4084942"/>
          <a:ext cx="8734425" cy="3621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11</xdr:col>
      <xdr:colOff>192021</xdr:colOff>
      <xdr:row>50</xdr:row>
      <xdr:rowOff>96114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49A1EB-53D3-4E3D-BC83-F9CAE4D7E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29000"/>
          <a:ext cx="10898121" cy="61921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5</xdr:col>
      <xdr:colOff>924842</xdr:colOff>
      <xdr:row>131</xdr:row>
      <xdr:rowOff>144065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047DA6-336C-4058-BBD4-82A2A460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6573500"/>
          <a:ext cx="6573167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11</xdr:col>
      <xdr:colOff>211074</xdr:colOff>
      <xdr:row>85</xdr:row>
      <xdr:rowOff>877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0BF7A9-8DDE-45CC-9869-394EE62D4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906000"/>
          <a:ext cx="10917174" cy="628737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17</xdr:col>
      <xdr:colOff>267639</xdr:colOff>
      <xdr:row>131</xdr:row>
      <xdr:rowOff>144091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967CD3C-350C-4B18-A1F7-1EE529A5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05750" y="16383000"/>
          <a:ext cx="6725589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46921</xdr:colOff>
      <xdr:row>139</xdr:row>
      <xdr:rowOff>41630</xdr:rowOff>
    </xdr:from>
    <xdr:to>
      <xdr:col>18</xdr:col>
      <xdr:colOff>83162</xdr:colOff>
      <xdr:row>149</xdr:row>
      <xdr:rowOff>40026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18" y="22188428"/>
          <a:ext cx="13079014" cy="1875242"/>
        </a:xfrm>
        <a:prstGeom prst="rect">
          <a:avLst/>
        </a:prstGeom>
      </xdr:spPr>
    </xdr:pic>
    <xdr:clientData/>
  </xdr:twoCellAnchor>
  <xdr:twoCellAnchor editAs="oneCell">
    <xdr:from>
      <xdr:col>1</xdr:col>
      <xdr:colOff>56304</xdr:colOff>
      <xdr:row>152</xdr:row>
      <xdr:rowOff>10554</xdr:rowOff>
    </xdr:from>
    <xdr:to>
      <xdr:col>18</xdr:col>
      <xdr:colOff>692369</xdr:colOff>
      <xdr:row>161</xdr:row>
      <xdr:rowOff>6599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201" y="24597254"/>
          <a:ext cx="13682217" cy="168520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28</xdr:row>
      <xdr:rowOff>9525</xdr:rowOff>
    </xdr:from>
    <xdr:to>
      <xdr:col>10</xdr:col>
      <xdr:colOff>535358</xdr:colOff>
      <xdr:row>30</xdr:row>
      <xdr:rowOff>131676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2B1A5-9AB5-4ADB-80D2-F4776AC7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0" y="5343525"/>
          <a:ext cx="8422058" cy="50315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23</xdr:row>
      <xdr:rowOff>1</xdr:rowOff>
    </xdr:from>
    <xdr:to>
      <xdr:col>10</xdr:col>
      <xdr:colOff>744989</xdr:colOff>
      <xdr:row>27</xdr:row>
      <xdr:rowOff>178733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FFDADF-692B-4D38-86C9-5D60EC89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7175" y="4381501"/>
          <a:ext cx="8641214" cy="9407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54429</xdr:colOff>
      <xdr:row>86</xdr:row>
      <xdr:rowOff>157768</xdr:rowOff>
    </xdr:from>
    <xdr:ext cx="7530474" cy="41141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572" y="16072682"/>
          <a:ext cx="7530474" cy="411410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118</xdr:row>
      <xdr:rowOff>108858</xdr:rowOff>
    </xdr:from>
    <xdr:ext cx="7602286" cy="3392248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243" y="21945601"/>
          <a:ext cx="7602286" cy="339224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28DC0-58A2-4D07-B2C0-C1E85E15BCC8}">
  <dimension ref="A1:I14"/>
  <sheetViews>
    <sheetView tabSelected="1" topLeftCell="D1" workbookViewId="0">
      <selection activeCell="H12" sqref="H12"/>
    </sheetView>
  </sheetViews>
  <sheetFormatPr defaultRowHeight="15" x14ac:dyDescent="0.25"/>
  <cols>
    <col min="3" max="3" width="15.7109375" customWidth="1"/>
    <col min="4" max="4" width="45.5703125" customWidth="1"/>
    <col min="5" max="5" width="24.85546875" customWidth="1"/>
    <col min="6" max="6" width="14.42578125" customWidth="1"/>
    <col min="7" max="7" width="13.28515625" customWidth="1"/>
    <col min="8" max="8" width="16.7109375" customWidth="1"/>
  </cols>
  <sheetData>
    <row r="1" spans="1:9" x14ac:dyDescent="0.25">
      <c r="A1" s="39" t="s">
        <v>102</v>
      </c>
      <c r="B1" s="75" t="s">
        <v>130</v>
      </c>
      <c r="C1" s="91"/>
      <c r="D1" s="114" t="s">
        <v>130</v>
      </c>
      <c r="E1" s="10"/>
      <c r="F1" s="10"/>
      <c r="G1" s="10"/>
      <c r="H1" s="10"/>
      <c r="I1" s="10"/>
    </row>
    <row r="2" spans="1:9" x14ac:dyDescent="0.25">
      <c r="A2" s="23"/>
      <c r="B2" s="25"/>
      <c r="C2" s="92">
        <v>43647</v>
      </c>
      <c r="D2" s="15" t="s">
        <v>100</v>
      </c>
      <c r="E2" s="15"/>
      <c r="F2" s="18"/>
      <c r="G2" s="17"/>
      <c r="H2" s="18">
        <f>'FY22'!H12</f>
        <v>22729.93</v>
      </c>
    </row>
    <row r="3" spans="1:9" x14ac:dyDescent="0.25">
      <c r="A3" s="23"/>
      <c r="B3" s="25"/>
      <c r="C3" s="93">
        <v>43647</v>
      </c>
      <c r="D3" s="15"/>
      <c r="E3" s="15" t="s">
        <v>124</v>
      </c>
      <c r="F3" s="18"/>
      <c r="G3" s="17"/>
      <c r="H3" s="18"/>
    </row>
    <row r="4" spans="1:9" x14ac:dyDescent="0.25">
      <c r="A4" s="23"/>
      <c r="B4" s="23"/>
      <c r="C4" s="97">
        <v>44397</v>
      </c>
      <c r="D4" t="s">
        <v>114</v>
      </c>
      <c r="E4" s="2">
        <v>10000</v>
      </c>
      <c r="G4" s="9"/>
      <c r="H4" s="2">
        <f>SUM(H2-G4+F4)</f>
        <v>22729.93</v>
      </c>
    </row>
    <row r="5" spans="1:9" x14ac:dyDescent="0.25">
      <c r="A5" s="23"/>
      <c r="B5" s="23"/>
      <c r="C5" s="97">
        <v>44398</v>
      </c>
      <c r="D5" t="s">
        <v>115</v>
      </c>
      <c r="E5" s="2">
        <v>2750</v>
      </c>
      <c r="F5">
        <v>2750</v>
      </c>
      <c r="G5" s="9"/>
      <c r="H5" s="104">
        <f>SUM(H4-G5+F5)</f>
        <v>25479.93</v>
      </c>
    </row>
    <row r="6" spans="1:9" x14ac:dyDescent="0.25">
      <c r="A6" s="23"/>
      <c r="B6" s="23"/>
      <c r="C6" s="97">
        <v>44440</v>
      </c>
      <c r="D6" t="s">
        <v>116</v>
      </c>
      <c r="E6" s="2">
        <v>2000</v>
      </c>
      <c r="G6" s="9"/>
      <c r="H6" s="104">
        <f t="shared" ref="H6:H9" si="0">SUM(H5-G6+F6)</f>
        <v>25479.93</v>
      </c>
    </row>
    <row r="7" spans="1:9" x14ac:dyDescent="0.25">
      <c r="A7" s="23"/>
      <c r="B7" s="1"/>
      <c r="C7" s="106">
        <v>44440</v>
      </c>
      <c r="D7" t="s">
        <v>118</v>
      </c>
      <c r="E7" s="105">
        <v>500</v>
      </c>
      <c r="F7">
        <v>500</v>
      </c>
      <c r="H7" s="104">
        <f t="shared" si="0"/>
        <v>25979.93</v>
      </c>
    </row>
    <row r="8" spans="1:9" x14ac:dyDescent="0.25">
      <c r="A8" s="23"/>
      <c r="B8" s="1"/>
      <c r="C8" s="98"/>
      <c r="D8" s="102" t="s">
        <v>117</v>
      </c>
      <c r="E8" s="107">
        <v>3000</v>
      </c>
      <c r="G8" s="9"/>
      <c r="H8" s="104">
        <f t="shared" si="0"/>
        <v>25979.93</v>
      </c>
    </row>
    <row r="9" spans="1:9" x14ac:dyDescent="0.25">
      <c r="A9" s="109"/>
      <c r="B9" s="110"/>
      <c r="C9" s="111">
        <v>44777</v>
      </c>
      <c r="D9" s="102" t="s">
        <v>119</v>
      </c>
      <c r="E9" s="102"/>
      <c r="F9" s="102">
        <v>0</v>
      </c>
      <c r="G9" s="102">
        <v>429</v>
      </c>
      <c r="H9" s="104">
        <f t="shared" si="0"/>
        <v>25550.93</v>
      </c>
      <c r="I9" s="102"/>
    </row>
    <row r="10" spans="1:9" x14ac:dyDescent="0.25">
      <c r="A10" s="86"/>
      <c r="B10" s="45"/>
      <c r="C10" s="94">
        <v>44742</v>
      </c>
      <c r="D10" s="46" t="s">
        <v>122</v>
      </c>
      <c r="E10" s="46" t="s">
        <v>127</v>
      </c>
      <c r="F10" s="46"/>
      <c r="G10" s="115">
        <v>11262.05</v>
      </c>
      <c r="H10" s="116">
        <f t="shared" ref="H10:H14" si="1">SUM(H9-G10+F10)</f>
        <v>14288.880000000001</v>
      </c>
      <c r="I10" s="46"/>
    </row>
    <row r="11" spans="1:9" x14ac:dyDescent="0.25">
      <c r="A11" s="86"/>
      <c r="B11" s="45"/>
      <c r="C11" s="94">
        <v>44742</v>
      </c>
      <c r="D11" s="46" t="s">
        <v>123</v>
      </c>
      <c r="E11" s="46" t="s">
        <v>128</v>
      </c>
      <c r="F11" s="46"/>
      <c r="G11" s="115">
        <v>2842.4</v>
      </c>
      <c r="H11" s="116">
        <f t="shared" si="1"/>
        <v>11446.480000000001</v>
      </c>
      <c r="I11" s="46"/>
    </row>
    <row r="12" spans="1:9" x14ac:dyDescent="0.25">
      <c r="C12" s="1">
        <v>44742</v>
      </c>
      <c r="D12" s="102" t="s">
        <v>131</v>
      </c>
      <c r="E12" t="s">
        <v>129</v>
      </c>
      <c r="G12" s="117">
        <v>1420.92</v>
      </c>
      <c r="H12" s="116">
        <f t="shared" si="1"/>
        <v>10025.560000000001</v>
      </c>
    </row>
    <row r="13" spans="1:9" x14ac:dyDescent="0.25">
      <c r="D13" s="102" t="s">
        <v>132</v>
      </c>
      <c r="E13" t="s">
        <v>132</v>
      </c>
      <c r="G13" s="118">
        <v>19.95</v>
      </c>
      <c r="H13" s="119">
        <f t="shared" si="1"/>
        <v>10005.61</v>
      </c>
    </row>
    <row r="14" spans="1:9" x14ac:dyDescent="0.25">
      <c r="D14" s="102" t="s">
        <v>133</v>
      </c>
      <c r="F14" s="105">
        <v>10000</v>
      </c>
      <c r="G14" s="118"/>
      <c r="H14" s="119">
        <f t="shared" si="1"/>
        <v>20005.61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6EE49-D0F2-4380-A9D6-EC804B684D94}">
  <dimension ref="A1:Q19"/>
  <sheetViews>
    <sheetView topLeftCell="A52" workbookViewId="0">
      <selection activeCell="L74" sqref="L74"/>
    </sheetView>
  </sheetViews>
  <sheetFormatPr defaultRowHeight="15" x14ac:dyDescent="0.25"/>
  <cols>
    <col min="3" max="3" width="13.42578125" customWidth="1"/>
    <col min="4" max="4" width="29.42578125" customWidth="1"/>
    <col min="5" max="5" width="32.7109375" customWidth="1"/>
    <col min="6" max="6" width="14.28515625" customWidth="1"/>
    <col min="7" max="7" width="10.42578125" customWidth="1"/>
    <col min="8" max="8" width="14.5703125" customWidth="1"/>
  </cols>
  <sheetData>
    <row r="1" spans="1:17" s="10" customFormat="1" x14ac:dyDescent="0.25">
      <c r="A1" s="39" t="s">
        <v>102</v>
      </c>
      <c r="B1" s="75" t="s">
        <v>113</v>
      </c>
      <c r="C1" s="91"/>
    </row>
    <row r="2" spans="1:17" x14ac:dyDescent="0.25">
      <c r="A2" s="23"/>
      <c r="B2" s="25"/>
      <c r="C2" s="92">
        <v>43647</v>
      </c>
      <c r="D2" s="15" t="s">
        <v>100</v>
      </c>
      <c r="E2" s="15"/>
      <c r="F2" s="18"/>
      <c r="G2" s="17"/>
      <c r="H2" s="18">
        <v>10202.44</v>
      </c>
      <c r="Q2" s="10"/>
    </row>
    <row r="3" spans="1:17" x14ac:dyDescent="0.25">
      <c r="A3" s="23"/>
      <c r="B3" s="25"/>
      <c r="C3" s="93">
        <v>43647</v>
      </c>
      <c r="D3" s="15"/>
      <c r="E3" s="15"/>
      <c r="F3" s="18"/>
      <c r="G3" s="17"/>
      <c r="H3" s="18"/>
      <c r="Q3" s="10"/>
    </row>
    <row r="4" spans="1:17" x14ac:dyDescent="0.25">
      <c r="A4" s="23"/>
      <c r="B4" s="23"/>
      <c r="C4" s="97">
        <v>44397</v>
      </c>
      <c r="D4" t="s">
        <v>114</v>
      </c>
      <c r="E4" s="15"/>
      <c r="F4" s="2">
        <v>10000</v>
      </c>
      <c r="G4" s="9"/>
      <c r="H4" s="2">
        <f>SUM(H2-G4+F4)</f>
        <v>20202.440000000002</v>
      </c>
      <c r="Q4" s="10"/>
    </row>
    <row r="5" spans="1:17" x14ac:dyDescent="0.25">
      <c r="A5" s="23"/>
      <c r="B5" s="23"/>
      <c r="C5" s="97">
        <v>44398</v>
      </c>
      <c r="D5" t="s">
        <v>115</v>
      </c>
      <c r="E5" s="15"/>
      <c r="F5" s="2">
        <v>2750</v>
      </c>
      <c r="G5" s="9"/>
      <c r="H5" s="2">
        <f>SUM(H4-G5+F5)</f>
        <v>22952.440000000002</v>
      </c>
      <c r="Q5" s="10"/>
    </row>
    <row r="6" spans="1:17" x14ac:dyDescent="0.25">
      <c r="A6" s="23"/>
      <c r="B6" s="23"/>
      <c r="C6" s="97">
        <v>44440</v>
      </c>
      <c r="D6" t="s">
        <v>116</v>
      </c>
      <c r="E6" s="15"/>
      <c r="F6" s="2">
        <v>2000</v>
      </c>
      <c r="G6" s="9"/>
      <c r="H6" s="2">
        <f t="shared" ref="H6:H12" si="0">SUM(H5-G6+F6)</f>
        <v>24952.440000000002</v>
      </c>
      <c r="Q6" s="10"/>
    </row>
    <row r="7" spans="1:17" x14ac:dyDescent="0.25">
      <c r="A7" s="23"/>
      <c r="B7" s="1"/>
      <c r="C7" s="106">
        <v>44440</v>
      </c>
      <c r="D7" t="s">
        <v>118</v>
      </c>
      <c r="F7" s="105">
        <v>500</v>
      </c>
      <c r="H7" s="2">
        <f t="shared" si="0"/>
        <v>25452.440000000002</v>
      </c>
      <c r="Q7" s="10"/>
    </row>
    <row r="8" spans="1:17" x14ac:dyDescent="0.25">
      <c r="A8" s="23"/>
      <c r="B8" s="1"/>
      <c r="C8" s="98"/>
      <c r="D8" s="102" t="s">
        <v>117</v>
      </c>
      <c r="E8" s="103"/>
      <c r="F8" s="107">
        <v>3000</v>
      </c>
      <c r="G8" s="9"/>
      <c r="H8" s="2">
        <f t="shared" si="0"/>
        <v>28452.440000000002</v>
      </c>
      <c r="Q8" s="10"/>
    </row>
    <row r="9" spans="1:17" s="102" customFormat="1" x14ac:dyDescent="0.25">
      <c r="A9" s="109"/>
      <c r="B9" s="110"/>
      <c r="C9" s="111">
        <v>44853</v>
      </c>
      <c r="D9" s="102" t="s">
        <v>119</v>
      </c>
      <c r="F9" s="102">
        <v>0</v>
      </c>
      <c r="G9" s="102">
        <v>417.45</v>
      </c>
      <c r="H9" s="2">
        <f t="shared" si="0"/>
        <v>28034.99</v>
      </c>
      <c r="Q9" s="112"/>
    </row>
    <row r="10" spans="1:17" s="46" customFormat="1" x14ac:dyDescent="0.25">
      <c r="A10" s="86"/>
      <c r="B10" s="45"/>
      <c r="C10" s="94">
        <v>44580</v>
      </c>
      <c r="D10" s="46" t="s">
        <v>120</v>
      </c>
      <c r="E10" s="46" t="s">
        <v>121</v>
      </c>
      <c r="F10" s="46">
        <v>0</v>
      </c>
      <c r="G10" s="46">
        <v>5305.06</v>
      </c>
      <c r="H10" s="2">
        <f t="shared" si="0"/>
        <v>22729.93</v>
      </c>
      <c r="Q10" s="68"/>
    </row>
    <row r="11" spans="1:17" s="46" customFormat="1" x14ac:dyDescent="0.25">
      <c r="A11" s="86"/>
      <c r="B11" s="45"/>
      <c r="C11" s="94">
        <v>44742</v>
      </c>
      <c r="D11" s="46" t="s">
        <v>122</v>
      </c>
      <c r="E11" s="46" t="s">
        <v>125</v>
      </c>
      <c r="G11" s="108"/>
      <c r="H11" s="2">
        <f t="shared" si="0"/>
        <v>22729.93</v>
      </c>
      <c r="Q11" s="68"/>
    </row>
    <row r="12" spans="1:17" s="46" customFormat="1" x14ac:dyDescent="0.25">
      <c r="A12" s="86"/>
      <c r="B12" s="45"/>
      <c r="C12" s="94">
        <v>44742</v>
      </c>
      <c r="D12" s="46" t="s">
        <v>123</v>
      </c>
      <c r="E12" s="46" t="s">
        <v>126</v>
      </c>
      <c r="G12" s="108"/>
      <c r="H12" s="2">
        <f t="shared" si="0"/>
        <v>22729.93</v>
      </c>
      <c r="Q12" s="68"/>
    </row>
    <row r="13" spans="1:17" s="46" customFormat="1" x14ac:dyDescent="0.25">
      <c r="A13" s="86"/>
      <c r="B13" s="45"/>
      <c r="C13" s="94"/>
      <c r="G13" s="108"/>
      <c r="H13" s="47"/>
      <c r="Q13" s="68"/>
    </row>
    <row r="14" spans="1:17" s="46" customFormat="1" x14ac:dyDescent="0.25">
      <c r="A14" s="86"/>
      <c r="B14" s="45"/>
      <c r="C14" s="94"/>
      <c r="G14" s="108"/>
      <c r="H14" s="47"/>
      <c r="Q14" s="68"/>
    </row>
    <row r="15" spans="1:17" s="46" customFormat="1" x14ac:dyDescent="0.25">
      <c r="A15" s="86"/>
      <c r="B15" s="45"/>
      <c r="C15" s="94"/>
      <c r="G15" s="108"/>
      <c r="H15" s="47"/>
      <c r="Q15" s="68"/>
    </row>
    <row r="16" spans="1:17" s="46" customFormat="1" x14ac:dyDescent="0.25">
      <c r="A16" s="86"/>
      <c r="B16" s="45"/>
      <c r="C16" s="94"/>
      <c r="G16" s="108"/>
      <c r="H16" s="47"/>
      <c r="Q16" s="68"/>
    </row>
    <row r="17" spans="1:17" s="46" customFormat="1" x14ac:dyDescent="0.25">
      <c r="A17" s="86"/>
      <c r="B17" s="45"/>
      <c r="C17" s="94"/>
      <c r="G17" s="108"/>
      <c r="H17" s="47"/>
      <c r="Q17" s="68"/>
    </row>
    <row r="18" spans="1:17" s="46" customFormat="1" x14ac:dyDescent="0.25">
      <c r="A18" s="86"/>
      <c r="B18" s="45"/>
      <c r="C18" s="94"/>
      <c r="G18" s="108"/>
      <c r="H18" s="47"/>
      <c r="Q18" s="68"/>
    </row>
    <row r="19" spans="1:17" x14ac:dyDescent="0.25">
      <c r="A19" s="23"/>
      <c r="B19" s="1"/>
      <c r="C19" s="96"/>
      <c r="Q19" s="1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06"/>
  <sheetViews>
    <sheetView zoomScale="51" zoomScaleNormal="51" workbookViewId="0">
      <selection activeCell="J17" sqref="J17"/>
    </sheetView>
  </sheetViews>
  <sheetFormatPr defaultRowHeight="15" x14ac:dyDescent="0.25"/>
  <cols>
    <col min="1" max="1" width="4.5703125" style="23" customWidth="1"/>
    <col min="2" max="2" width="4.85546875" style="1" customWidth="1"/>
    <col min="3" max="3" width="13.5703125" style="96" customWidth="1"/>
    <col min="4" max="4" width="13.7109375" customWidth="1"/>
    <col min="5" max="5" width="14" customWidth="1"/>
    <col min="6" max="6" width="14.5703125" customWidth="1"/>
    <col min="7" max="7" width="12.85546875" customWidth="1"/>
    <col min="8" max="8" width="19" customWidth="1"/>
    <col min="9" max="9" width="15.85546875" customWidth="1"/>
    <col min="10" max="10" width="9.28515625" customWidth="1"/>
    <col min="11" max="11" width="11.5703125" customWidth="1"/>
    <col min="12" max="14" width="2.42578125" customWidth="1"/>
    <col min="15" max="15" width="16" customWidth="1"/>
    <col min="16" max="16" width="9.5703125" customWidth="1"/>
    <col min="17" max="17" width="9.140625" style="10" customWidth="1"/>
    <col min="18" max="18" width="13.140625" customWidth="1"/>
    <col min="19" max="19" width="10.5703125" customWidth="1"/>
    <col min="20" max="20" width="9.140625" customWidth="1"/>
    <col min="21" max="21" width="10.5703125" customWidth="1"/>
  </cols>
  <sheetData>
    <row r="1" spans="1:8" s="10" customFormat="1" x14ac:dyDescent="0.25">
      <c r="A1" s="39" t="s">
        <v>102</v>
      </c>
      <c r="B1" s="75" t="s">
        <v>103</v>
      </c>
      <c r="C1" s="91"/>
    </row>
    <row r="2" spans="1:8" x14ac:dyDescent="0.25">
      <c r="B2" s="25"/>
      <c r="C2" s="92">
        <v>43647</v>
      </c>
      <c r="D2" s="15" t="s">
        <v>100</v>
      </c>
      <c r="E2" s="15"/>
      <c r="F2" s="18"/>
      <c r="G2" s="17"/>
      <c r="H2" s="18">
        <v>16227.63</v>
      </c>
    </row>
    <row r="3" spans="1:8" x14ac:dyDescent="0.25">
      <c r="B3" s="25"/>
      <c r="C3" s="93">
        <v>43647</v>
      </c>
      <c r="D3" s="15"/>
      <c r="E3" s="15"/>
      <c r="F3" s="18"/>
      <c r="G3" s="17"/>
      <c r="H3" s="18"/>
    </row>
    <row r="4" spans="1:8" x14ac:dyDescent="0.25">
      <c r="B4" s="23"/>
      <c r="C4" s="97">
        <v>43684</v>
      </c>
      <c r="D4" t="s">
        <v>104</v>
      </c>
      <c r="E4" s="15"/>
      <c r="F4" s="2">
        <v>0</v>
      </c>
      <c r="G4" s="9"/>
      <c r="H4" s="2">
        <f>SUM(H2-G4+F4)</f>
        <v>16227.63</v>
      </c>
    </row>
    <row r="5" spans="1:8" x14ac:dyDescent="0.25">
      <c r="B5" s="23"/>
      <c r="C5" s="97">
        <v>43992</v>
      </c>
      <c r="D5" t="s">
        <v>101</v>
      </c>
      <c r="E5" s="15" t="s">
        <v>105</v>
      </c>
      <c r="F5" s="2">
        <v>0</v>
      </c>
      <c r="G5" s="9"/>
      <c r="H5" s="2">
        <f>SUM(H4-G5+F5)</f>
        <v>16227.63</v>
      </c>
    </row>
    <row r="6" spans="1:8" x14ac:dyDescent="0.25">
      <c r="B6" s="23"/>
      <c r="C6" s="97">
        <v>43703</v>
      </c>
      <c r="D6" t="s">
        <v>106</v>
      </c>
      <c r="E6" s="15"/>
      <c r="F6" s="2">
        <v>0</v>
      </c>
      <c r="G6" s="9"/>
      <c r="H6" s="2">
        <f t="shared" ref="H6:H18" si="0">SUM(H5-G6+F6)</f>
        <v>16227.63</v>
      </c>
    </row>
    <row r="7" spans="1:8" x14ac:dyDescent="0.25">
      <c r="C7" s="98">
        <v>43704</v>
      </c>
      <c r="D7" s="46" t="s">
        <v>107</v>
      </c>
      <c r="E7" s="42"/>
      <c r="F7" s="47">
        <v>2750</v>
      </c>
      <c r="G7" s="87"/>
      <c r="H7" s="47">
        <f t="shared" si="0"/>
        <v>18977.629999999997</v>
      </c>
    </row>
    <row r="8" spans="1:8" x14ac:dyDescent="0.25">
      <c r="C8" s="98">
        <v>43941</v>
      </c>
      <c r="D8" s="46" t="s">
        <v>93</v>
      </c>
      <c r="E8" s="88"/>
      <c r="F8" s="47"/>
      <c r="G8" s="90">
        <v>2620.11</v>
      </c>
      <c r="H8" s="47">
        <f t="shared" si="0"/>
        <v>16357.519999999997</v>
      </c>
    </row>
    <row r="9" spans="1:8" x14ac:dyDescent="0.25">
      <c r="B9" s="86"/>
      <c r="C9" s="98"/>
      <c r="D9" s="46" t="s">
        <v>104</v>
      </c>
      <c r="E9" s="88"/>
      <c r="F9" s="47">
        <v>500</v>
      </c>
      <c r="G9" s="87"/>
      <c r="H9" s="47">
        <f t="shared" si="0"/>
        <v>16857.519999999997</v>
      </c>
    </row>
    <row r="10" spans="1:8" x14ac:dyDescent="0.25">
      <c r="B10" s="86"/>
      <c r="C10" s="98">
        <v>43684</v>
      </c>
      <c r="D10" s="46" t="s">
        <v>82</v>
      </c>
      <c r="E10" s="42"/>
      <c r="F10" s="47"/>
      <c r="G10" s="90">
        <v>417.45</v>
      </c>
      <c r="H10" s="47">
        <f t="shared" si="0"/>
        <v>16440.069999999996</v>
      </c>
    </row>
    <row r="11" spans="1:8" x14ac:dyDescent="0.25">
      <c r="B11" s="86"/>
      <c r="C11" s="98">
        <v>44084</v>
      </c>
      <c r="D11" s="46" t="s">
        <v>108</v>
      </c>
      <c r="E11" s="42"/>
      <c r="F11" s="47"/>
      <c r="G11" s="90">
        <v>1033.4000000000001</v>
      </c>
      <c r="H11" s="47">
        <f t="shared" si="0"/>
        <v>15406.669999999996</v>
      </c>
    </row>
    <row r="12" spans="1:8" x14ac:dyDescent="0.25">
      <c r="B12" s="86"/>
      <c r="C12" s="94">
        <v>44232</v>
      </c>
      <c r="D12" s="46" t="s">
        <v>109</v>
      </c>
      <c r="E12" s="42"/>
      <c r="F12" s="47"/>
      <c r="G12" s="90">
        <v>2673.52</v>
      </c>
      <c r="H12" s="47">
        <f t="shared" si="0"/>
        <v>12733.149999999996</v>
      </c>
    </row>
    <row r="13" spans="1:8" x14ac:dyDescent="0.25">
      <c r="B13" s="86"/>
      <c r="C13" s="94">
        <v>44256</v>
      </c>
      <c r="D13" s="46" t="s">
        <v>106</v>
      </c>
      <c r="E13" s="42"/>
      <c r="F13" s="99">
        <v>2000</v>
      </c>
      <c r="G13" s="87"/>
      <c r="H13" s="47">
        <f t="shared" si="0"/>
        <v>14733.149999999996</v>
      </c>
    </row>
    <row r="14" spans="1:8" x14ac:dyDescent="0.25">
      <c r="B14" s="86"/>
      <c r="C14" s="94">
        <v>44357</v>
      </c>
      <c r="D14" s="46" t="s">
        <v>110</v>
      </c>
      <c r="E14" s="42"/>
      <c r="F14" s="47"/>
      <c r="G14" s="100">
        <v>4475.3999999999996</v>
      </c>
      <c r="H14" s="47">
        <f t="shared" si="0"/>
        <v>10257.749999999996</v>
      </c>
    </row>
    <row r="15" spans="1:8" x14ac:dyDescent="0.25">
      <c r="B15" s="86"/>
      <c r="C15" s="94">
        <v>44362</v>
      </c>
      <c r="D15" s="46" t="s">
        <v>111</v>
      </c>
      <c r="E15" s="42"/>
      <c r="F15" s="47"/>
      <c r="G15" s="100">
        <v>35.36</v>
      </c>
      <c r="H15" s="47">
        <f t="shared" si="0"/>
        <v>10222.389999999996</v>
      </c>
    </row>
    <row r="16" spans="1:8" x14ac:dyDescent="0.25">
      <c r="B16" s="86"/>
      <c r="C16" s="101">
        <v>44370</v>
      </c>
      <c r="D16" s="46" t="s">
        <v>112</v>
      </c>
      <c r="E16" s="42"/>
      <c r="F16" s="47"/>
      <c r="G16" s="100">
        <v>19.95</v>
      </c>
      <c r="H16" s="47">
        <f t="shared" si="0"/>
        <v>10202.439999999995</v>
      </c>
    </row>
    <row r="17" spans="2:8" x14ac:dyDescent="0.25">
      <c r="H17" s="47">
        <f t="shared" si="0"/>
        <v>10202.439999999995</v>
      </c>
    </row>
    <row r="18" spans="2:8" x14ac:dyDescent="0.25">
      <c r="B18" s="86"/>
      <c r="C18" s="95"/>
      <c r="D18" s="46"/>
      <c r="E18" s="46"/>
      <c r="F18" s="46"/>
      <c r="G18" s="46"/>
      <c r="H18" s="47">
        <f t="shared" si="0"/>
        <v>10202.439999999995</v>
      </c>
    </row>
    <row r="19" spans="2:8" x14ac:dyDescent="0.25">
      <c r="B19" s="86"/>
      <c r="C19" s="95"/>
      <c r="D19" s="46"/>
      <c r="E19" s="46"/>
      <c r="F19" s="46"/>
      <c r="G19" s="46"/>
      <c r="H19" s="47"/>
    </row>
    <row r="20" spans="2:8" x14ac:dyDescent="0.25">
      <c r="B20" s="86"/>
      <c r="C20" s="95"/>
      <c r="D20" s="46"/>
      <c r="E20" s="46"/>
      <c r="F20" s="2">
        <f>SUM(F4:F13)</f>
        <v>5250</v>
      </c>
      <c r="G20" s="2">
        <f>SUM(G4:G16)</f>
        <v>11275.19</v>
      </c>
      <c r="H20" s="47"/>
    </row>
    <row r="21" spans="2:8" x14ac:dyDescent="0.25">
      <c r="B21" s="86"/>
      <c r="C21" s="95"/>
      <c r="D21" s="46"/>
      <c r="E21" s="46"/>
      <c r="F21" s="46"/>
      <c r="G21" s="46"/>
      <c r="H21" s="47"/>
    </row>
    <row r="22" spans="2:8" x14ac:dyDescent="0.25">
      <c r="B22" s="86"/>
      <c r="C22" s="95"/>
      <c r="D22" s="46"/>
      <c r="E22" s="46"/>
      <c r="F22" s="46"/>
      <c r="G22" s="46"/>
      <c r="H22" s="47"/>
    </row>
    <row r="23" spans="2:8" x14ac:dyDescent="0.25">
      <c r="B23" s="86"/>
      <c r="C23" s="95"/>
      <c r="D23" s="46"/>
      <c r="E23" s="46"/>
      <c r="F23" s="46"/>
      <c r="G23" s="46"/>
      <c r="H23" s="47"/>
    </row>
    <row r="24" spans="2:8" x14ac:dyDescent="0.25">
      <c r="B24" s="86"/>
      <c r="C24" s="95"/>
      <c r="D24" s="46"/>
      <c r="E24" s="46"/>
      <c r="F24" s="46"/>
      <c r="G24" s="46"/>
      <c r="H24" s="47"/>
    </row>
    <row r="25" spans="2:8" x14ac:dyDescent="0.25">
      <c r="B25" s="86"/>
      <c r="C25" s="95"/>
      <c r="D25" s="46"/>
      <c r="E25" s="46"/>
      <c r="F25" s="46"/>
      <c r="G25" s="46"/>
      <c r="H25" s="47"/>
    </row>
    <row r="26" spans="2:8" x14ac:dyDescent="0.25">
      <c r="B26" s="86"/>
      <c r="C26" s="95"/>
      <c r="D26" s="46"/>
      <c r="E26" s="46"/>
      <c r="F26" s="46"/>
      <c r="G26" s="46"/>
      <c r="H26" s="47"/>
    </row>
    <row r="27" spans="2:8" x14ac:dyDescent="0.25">
      <c r="B27" s="86"/>
      <c r="C27" s="95"/>
      <c r="D27" s="46"/>
      <c r="E27" s="46"/>
      <c r="F27" s="46"/>
      <c r="G27" s="46"/>
      <c r="H27" s="47"/>
    </row>
    <row r="28" spans="2:8" x14ac:dyDescent="0.25">
      <c r="B28" s="86"/>
      <c r="C28" s="95"/>
      <c r="D28" s="46"/>
      <c r="E28" s="46"/>
      <c r="F28" s="46"/>
      <c r="G28" s="46"/>
      <c r="H28" s="47"/>
    </row>
    <row r="29" spans="2:8" x14ac:dyDescent="0.25">
      <c r="B29" s="86"/>
      <c r="C29" s="95"/>
      <c r="D29" s="46"/>
      <c r="E29" s="46"/>
      <c r="F29" s="46"/>
      <c r="G29" s="46"/>
      <c r="H29" s="47"/>
    </row>
    <row r="30" spans="2:8" x14ac:dyDescent="0.25">
      <c r="B30" s="86"/>
      <c r="C30" s="95"/>
      <c r="D30" s="46"/>
      <c r="E30" s="46"/>
      <c r="F30" s="46"/>
      <c r="G30" s="46"/>
      <c r="H30" s="47"/>
    </row>
    <row r="31" spans="2:8" x14ac:dyDescent="0.25">
      <c r="B31" s="86"/>
      <c r="C31" s="95"/>
      <c r="D31" s="46"/>
      <c r="E31" s="46"/>
      <c r="F31" s="46"/>
      <c r="G31" s="46"/>
      <c r="H31" s="47"/>
    </row>
    <row r="32" spans="2:8" x14ac:dyDescent="0.25">
      <c r="B32" s="86"/>
      <c r="C32" s="95"/>
      <c r="D32" s="46"/>
      <c r="E32" s="46"/>
      <c r="F32" s="46"/>
      <c r="G32" s="46"/>
      <c r="H32" s="47"/>
    </row>
    <row r="33" spans="1:8" x14ac:dyDescent="0.25">
      <c r="B33" s="86"/>
      <c r="C33" s="95"/>
      <c r="D33" s="46"/>
      <c r="E33" s="46"/>
      <c r="F33" s="46"/>
      <c r="G33" s="46"/>
      <c r="H33" s="47"/>
    </row>
    <row r="34" spans="1:8" s="10" customFormat="1" x14ac:dyDescent="0.25">
      <c r="A34" s="39" t="s">
        <v>102</v>
      </c>
      <c r="B34" s="75" t="s">
        <v>113</v>
      </c>
      <c r="C34" s="91"/>
    </row>
    <row r="35" spans="1:8" x14ac:dyDescent="0.25">
      <c r="B35" s="25"/>
      <c r="C35" s="92">
        <v>43647</v>
      </c>
      <c r="D35" s="15" t="s">
        <v>100</v>
      </c>
      <c r="E35" s="15"/>
      <c r="F35" s="18"/>
      <c r="G35" s="17"/>
      <c r="H35" s="18">
        <v>10202.44</v>
      </c>
    </row>
    <row r="36" spans="1:8" x14ac:dyDescent="0.25">
      <c r="B36" s="25"/>
      <c r="C36" s="93">
        <v>43647</v>
      </c>
      <c r="D36" s="15"/>
      <c r="E36" s="15"/>
      <c r="F36" s="18"/>
      <c r="G36" s="17"/>
      <c r="H36" s="18"/>
    </row>
    <row r="37" spans="1:8" x14ac:dyDescent="0.25">
      <c r="B37" s="23"/>
      <c r="C37" s="97">
        <v>44397</v>
      </c>
      <c r="D37" t="s">
        <v>114</v>
      </c>
      <c r="E37" s="15"/>
      <c r="F37" s="2">
        <v>10000</v>
      </c>
      <c r="G37" s="9"/>
      <c r="H37" s="2">
        <f>SUM(H35-G37+F37)</f>
        <v>20202.440000000002</v>
      </c>
    </row>
    <row r="38" spans="1:8" x14ac:dyDescent="0.25">
      <c r="B38" s="23"/>
      <c r="C38" s="97">
        <v>43992</v>
      </c>
      <c r="D38" t="s">
        <v>115</v>
      </c>
      <c r="E38" s="15" t="s">
        <v>105</v>
      </c>
      <c r="F38" s="2">
        <v>2750</v>
      </c>
      <c r="G38" s="9"/>
      <c r="H38" s="104">
        <f>SUM(H37-G38+F38)</f>
        <v>22952.440000000002</v>
      </c>
    </row>
    <row r="39" spans="1:8" x14ac:dyDescent="0.25">
      <c r="B39" s="23"/>
      <c r="C39" s="97"/>
      <c r="D39" t="s">
        <v>116</v>
      </c>
      <c r="E39" s="15"/>
      <c r="F39" s="2">
        <v>0</v>
      </c>
      <c r="G39" s="9"/>
      <c r="H39" s="2">
        <f t="shared" ref="H39:H41" si="1">SUM(H38-G39+F39)</f>
        <v>22952.440000000002</v>
      </c>
    </row>
    <row r="40" spans="1:8" x14ac:dyDescent="0.25">
      <c r="C40" s="98"/>
      <c r="D40" s="102" t="s">
        <v>117</v>
      </c>
      <c r="E40" s="103"/>
      <c r="F40" s="104"/>
      <c r="G40" s="9"/>
      <c r="H40" s="104">
        <f t="shared" si="1"/>
        <v>22952.440000000002</v>
      </c>
    </row>
    <row r="41" spans="1:8" x14ac:dyDescent="0.25">
      <c r="D41" t="s">
        <v>118</v>
      </c>
      <c r="H41" s="104">
        <f t="shared" si="1"/>
        <v>22952.440000000002</v>
      </c>
    </row>
    <row r="106" spans="1:1" x14ac:dyDescent="0.25">
      <c r="A106" s="89">
        <v>44074</v>
      </c>
    </row>
  </sheetData>
  <printOptions gridLines="1"/>
  <pageMargins left="0.7" right="0.7" top="0.25" bottom="0.2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38"/>
  <sheetViews>
    <sheetView workbookViewId="0">
      <selection activeCell="J8" sqref="J8"/>
    </sheetView>
  </sheetViews>
  <sheetFormatPr defaultRowHeight="15" x14ac:dyDescent="0.25"/>
  <sheetData>
    <row r="1" spans="1:17" x14ac:dyDescent="0.25">
      <c r="A1" s="23"/>
      <c r="B1" s="1" t="s">
        <v>22</v>
      </c>
      <c r="C1" t="s">
        <v>0</v>
      </c>
      <c r="E1" t="s">
        <v>23</v>
      </c>
      <c r="F1" t="s">
        <v>24</v>
      </c>
      <c r="G1" t="s">
        <v>88</v>
      </c>
      <c r="H1" t="s">
        <v>0</v>
      </c>
      <c r="I1" t="s">
        <v>45</v>
      </c>
      <c r="K1" s="57" t="s">
        <v>62</v>
      </c>
      <c r="Q1" s="10"/>
    </row>
    <row r="2" spans="1:17" s="10" customFormat="1" x14ac:dyDescent="0.25">
      <c r="A2" s="39"/>
      <c r="B2" s="75" t="s">
        <v>94</v>
      </c>
      <c r="C2" s="10" t="s">
        <v>1</v>
      </c>
      <c r="E2" s="11">
        <v>0</v>
      </c>
      <c r="F2" s="13"/>
      <c r="G2" s="13" t="s">
        <v>2</v>
      </c>
      <c r="I2" s="10">
        <f>1943.77</f>
        <v>1943.77</v>
      </c>
      <c r="K2" s="74" t="s">
        <v>46</v>
      </c>
    </row>
    <row r="3" spans="1:17" x14ac:dyDescent="0.25">
      <c r="A3" s="23"/>
      <c r="B3" s="1">
        <v>41501</v>
      </c>
      <c r="C3" t="s">
        <v>3</v>
      </c>
      <c r="E3" s="3">
        <v>0</v>
      </c>
      <c r="F3" s="55">
        <v>1204.31</v>
      </c>
      <c r="G3" s="2"/>
      <c r="I3" s="2">
        <f t="shared" ref="I3:I27" si="0">I2+E3-F3</f>
        <v>739.46</v>
      </c>
      <c r="Q3" s="10"/>
    </row>
    <row r="4" spans="1:17" x14ac:dyDescent="0.25">
      <c r="A4" s="23"/>
      <c r="B4" s="1">
        <v>41501</v>
      </c>
      <c r="C4" t="s">
        <v>4</v>
      </c>
      <c r="E4" s="3">
        <v>0</v>
      </c>
      <c r="F4" s="55">
        <v>135</v>
      </c>
      <c r="G4" s="2"/>
      <c r="I4" s="2">
        <f t="shared" si="0"/>
        <v>604.46</v>
      </c>
      <c r="Q4" s="10"/>
    </row>
    <row r="5" spans="1:17" x14ac:dyDescent="0.25">
      <c r="A5" s="23"/>
      <c r="B5" s="1">
        <v>41556</v>
      </c>
      <c r="C5" t="s">
        <v>5</v>
      </c>
      <c r="E5" s="58">
        <v>476.49</v>
      </c>
      <c r="F5" s="4">
        <v>0</v>
      </c>
      <c r="G5" s="2"/>
      <c r="I5" s="2">
        <f t="shared" si="0"/>
        <v>1080.95</v>
      </c>
      <c r="Q5" s="10"/>
    </row>
    <row r="6" spans="1:17" x14ac:dyDescent="0.25">
      <c r="A6" s="23"/>
      <c r="B6" s="1">
        <v>41556</v>
      </c>
      <c r="C6" t="s">
        <v>5</v>
      </c>
      <c r="E6" s="58">
        <v>1479.19</v>
      </c>
      <c r="F6" s="4">
        <v>0</v>
      </c>
      <c r="G6" s="2"/>
      <c r="I6" s="2">
        <f t="shared" si="0"/>
        <v>2560.1400000000003</v>
      </c>
      <c r="Q6" s="10"/>
    </row>
    <row r="7" spans="1:17" x14ac:dyDescent="0.25">
      <c r="A7" s="23"/>
      <c r="B7" s="1">
        <v>41599</v>
      </c>
      <c r="C7" t="s">
        <v>6</v>
      </c>
      <c r="E7" s="3">
        <v>0</v>
      </c>
      <c r="F7" s="55">
        <v>1461.56</v>
      </c>
      <c r="G7" s="2"/>
      <c r="I7" s="2">
        <f t="shared" si="0"/>
        <v>1098.5800000000004</v>
      </c>
      <c r="Q7" s="10"/>
    </row>
    <row r="8" spans="1:17" x14ac:dyDescent="0.25">
      <c r="A8" s="23"/>
      <c r="B8" s="1">
        <v>41663</v>
      </c>
      <c r="C8" t="s">
        <v>7</v>
      </c>
      <c r="E8" s="3">
        <v>0</v>
      </c>
      <c r="F8" s="55">
        <v>1443.23</v>
      </c>
      <c r="G8" s="2"/>
      <c r="I8" s="2">
        <f t="shared" si="0"/>
        <v>-344.64999999999964</v>
      </c>
      <c r="Q8" s="10"/>
    </row>
    <row r="9" spans="1:17" x14ac:dyDescent="0.25">
      <c r="A9" s="23"/>
      <c r="B9" s="1">
        <v>41695</v>
      </c>
      <c r="C9" t="s">
        <v>8</v>
      </c>
      <c r="E9" s="3">
        <v>0</v>
      </c>
      <c r="F9" s="55">
        <v>1029</v>
      </c>
      <c r="G9" s="2"/>
      <c r="I9" s="2">
        <f t="shared" si="0"/>
        <v>-1373.6499999999996</v>
      </c>
      <c r="Q9" s="10"/>
    </row>
    <row r="10" spans="1:17" x14ac:dyDescent="0.25">
      <c r="A10" s="23"/>
      <c r="B10" s="1">
        <v>41696</v>
      </c>
      <c r="C10" t="s">
        <v>9</v>
      </c>
      <c r="E10" s="3">
        <v>0</v>
      </c>
      <c r="F10" s="55">
        <v>2400</v>
      </c>
      <c r="G10" s="2" t="s">
        <v>0</v>
      </c>
      <c r="I10" s="2">
        <f t="shared" si="0"/>
        <v>-3773.6499999999996</v>
      </c>
      <c r="Q10" s="10"/>
    </row>
    <row r="11" spans="1:17" x14ac:dyDescent="0.25">
      <c r="A11" s="23"/>
      <c r="B11" s="1">
        <v>41773</v>
      </c>
      <c r="C11" t="s">
        <v>10</v>
      </c>
      <c r="E11" s="58">
        <v>1029</v>
      </c>
      <c r="F11" s="4">
        <v>0</v>
      </c>
      <c r="G11" s="2" t="s">
        <v>0</v>
      </c>
      <c r="I11" s="2">
        <f t="shared" si="0"/>
        <v>-2744.6499999999996</v>
      </c>
      <c r="Q11" s="10"/>
    </row>
    <row r="12" spans="1:17" x14ac:dyDescent="0.25">
      <c r="A12" s="23"/>
      <c r="B12" s="1">
        <v>41773</v>
      </c>
      <c r="E12" s="58">
        <v>2800</v>
      </c>
      <c r="F12" s="4">
        <v>0</v>
      </c>
      <c r="G12" s="2" t="s">
        <v>0</v>
      </c>
      <c r="I12" s="2">
        <f t="shared" si="0"/>
        <v>55.350000000000364</v>
      </c>
      <c r="Q12" s="10"/>
    </row>
    <row r="13" spans="1:17" x14ac:dyDescent="0.25">
      <c r="A13" s="23"/>
      <c r="B13" s="1">
        <v>41719</v>
      </c>
      <c r="C13" t="s">
        <v>11</v>
      </c>
      <c r="E13" s="3">
        <v>0</v>
      </c>
      <c r="F13" s="55">
        <v>258.14999999999998</v>
      </c>
      <c r="G13" s="2" t="s">
        <v>0</v>
      </c>
      <c r="I13" s="2">
        <f t="shared" si="0"/>
        <v>-202.79999999999961</v>
      </c>
      <c r="Q13" s="10"/>
    </row>
    <row r="14" spans="1:17" x14ac:dyDescent="0.25">
      <c r="A14" s="23"/>
      <c r="B14" s="1">
        <v>41773</v>
      </c>
      <c r="C14" t="s">
        <v>10</v>
      </c>
      <c r="E14" s="58">
        <v>258.14999999999998</v>
      </c>
      <c r="F14" s="4">
        <v>0</v>
      </c>
      <c r="G14" s="2">
        <v>55.35</v>
      </c>
      <c r="I14" s="2">
        <f t="shared" si="0"/>
        <v>55.350000000000364</v>
      </c>
      <c r="Q14" s="10"/>
    </row>
    <row r="15" spans="1:17" x14ac:dyDescent="0.25">
      <c r="A15" s="23"/>
      <c r="B15" s="1">
        <v>41781</v>
      </c>
      <c r="C15" t="s">
        <v>12</v>
      </c>
      <c r="E15" s="3">
        <v>0</v>
      </c>
      <c r="F15" s="55">
        <v>387.23</v>
      </c>
      <c r="G15" s="2"/>
      <c r="I15" s="2">
        <f t="shared" si="0"/>
        <v>-331.87999999999965</v>
      </c>
      <c r="Q15" s="10"/>
    </row>
    <row r="16" spans="1:17" x14ac:dyDescent="0.25">
      <c r="A16" s="23"/>
      <c r="B16" s="1">
        <v>41781</v>
      </c>
      <c r="C16" t="s">
        <v>13</v>
      </c>
      <c r="E16" s="58">
        <v>800</v>
      </c>
      <c r="F16" s="55">
        <v>1600</v>
      </c>
      <c r="G16" s="2">
        <v>-1131.8800000000001</v>
      </c>
      <c r="I16" s="2">
        <f t="shared" si="0"/>
        <v>-1131.8799999999997</v>
      </c>
      <c r="Q16" s="10"/>
    </row>
    <row r="17" spans="1:21" x14ac:dyDescent="0.25">
      <c r="A17" s="23"/>
      <c r="B17" s="1"/>
      <c r="C17" t="s">
        <v>5</v>
      </c>
      <c r="E17" s="58">
        <v>5890.55</v>
      </c>
      <c r="F17" s="4">
        <v>0</v>
      </c>
      <c r="G17" s="2">
        <v>4758.67</v>
      </c>
      <c r="I17" s="2">
        <f t="shared" si="0"/>
        <v>4758.67</v>
      </c>
      <c r="J17" s="56"/>
      <c r="Q17" s="10"/>
    </row>
    <row r="18" spans="1:21" x14ac:dyDescent="0.25">
      <c r="A18" s="23"/>
      <c r="B18" s="1">
        <v>41800</v>
      </c>
      <c r="C18" t="s">
        <v>14</v>
      </c>
      <c r="E18" s="3">
        <v>0</v>
      </c>
      <c r="F18" s="55">
        <v>3903.32</v>
      </c>
      <c r="G18" s="2">
        <v>855.35</v>
      </c>
      <c r="I18" s="2">
        <f t="shared" si="0"/>
        <v>855.34999999999991</v>
      </c>
      <c r="K18" t="s">
        <v>63</v>
      </c>
      <c r="Q18" s="10"/>
    </row>
    <row r="19" spans="1:21" x14ac:dyDescent="0.25">
      <c r="A19" s="23"/>
      <c r="B19" s="1">
        <v>41809</v>
      </c>
      <c r="C19" t="s">
        <v>4</v>
      </c>
      <c r="E19" s="3">
        <v>0</v>
      </c>
      <c r="F19" s="55">
        <v>135</v>
      </c>
      <c r="G19" s="2">
        <f>SUM(G18-F19)</f>
        <v>720.35</v>
      </c>
      <c r="I19" s="2">
        <f t="shared" si="0"/>
        <v>720.34999999999991</v>
      </c>
      <c r="K19" t="s">
        <v>63</v>
      </c>
      <c r="Q19" s="10"/>
    </row>
    <row r="20" spans="1:21" x14ac:dyDescent="0.25">
      <c r="A20" s="23"/>
      <c r="B20" s="1"/>
      <c r="C20" t="s">
        <v>5</v>
      </c>
      <c r="E20" s="58">
        <v>22.3</v>
      </c>
      <c r="F20" s="4">
        <v>0</v>
      </c>
      <c r="G20" s="2">
        <v>742.65</v>
      </c>
      <c r="I20" s="2">
        <f t="shared" si="0"/>
        <v>742.64999999999986</v>
      </c>
      <c r="J20" s="56"/>
      <c r="Q20" s="10"/>
    </row>
    <row r="21" spans="1:21" x14ac:dyDescent="0.25">
      <c r="A21" s="23"/>
      <c r="B21" s="1">
        <v>42156</v>
      </c>
      <c r="C21" t="s">
        <v>15</v>
      </c>
      <c r="E21" s="3">
        <v>0</v>
      </c>
      <c r="F21" s="55">
        <v>5369.63</v>
      </c>
      <c r="G21" s="2">
        <f>SUM(G20-F21)</f>
        <v>-4626.9800000000005</v>
      </c>
      <c r="I21" s="2">
        <f t="shared" si="0"/>
        <v>-4626.9800000000005</v>
      </c>
      <c r="J21" s="56"/>
      <c r="Q21" s="10"/>
    </row>
    <row r="22" spans="1:21" s="32" customFormat="1" x14ac:dyDescent="0.25">
      <c r="A22" s="63"/>
      <c r="B22" s="31">
        <v>42156</v>
      </c>
      <c r="C22" s="32" t="s">
        <v>16</v>
      </c>
      <c r="E22" s="34">
        <v>0</v>
      </c>
      <c r="F22" s="64">
        <v>4400</v>
      </c>
      <c r="G22" s="34">
        <f>SUM(G21-F22)</f>
        <v>-9026.98</v>
      </c>
      <c r="H22" s="32" t="s">
        <v>0</v>
      </c>
      <c r="I22" s="34">
        <f t="shared" si="0"/>
        <v>-9026.98</v>
      </c>
      <c r="K22" s="32" t="s">
        <v>70</v>
      </c>
      <c r="P22" s="34"/>
      <c r="Q22" s="66"/>
    </row>
    <row r="23" spans="1:21" s="28" customFormat="1" x14ac:dyDescent="0.25">
      <c r="A23" s="38" t="s">
        <v>56</v>
      </c>
      <c r="B23" s="31">
        <v>42156</v>
      </c>
      <c r="C23" s="32" t="s">
        <v>69</v>
      </c>
      <c r="D23" s="32"/>
      <c r="E23" s="33"/>
      <c r="F23" s="60">
        <v>230.37</v>
      </c>
      <c r="G23" s="34">
        <f>SUM(G22-F23)</f>
        <v>-9257.35</v>
      </c>
      <c r="I23" s="30">
        <f t="shared" si="0"/>
        <v>-9257.35</v>
      </c>
      <c r="J23" s="62"/>
      <c r="Q23" s="67"/>
    </row>
    <row r="24" spans="1:21" s="28" customFormat="1" x14ac:dyDescent="0.25">
      <c r="A24" s="26"/>
      <c r="B24" s="27">
        <v>42185</v>
      </c>
      <c r="C24" s="28" t="s">
        <v>17</v>
      </c>
      <c r="E24" s="61">
        <v>10000</v>
      </c>
      <c r="F24" s="29">
        <v>0</v>
      </c>
      <c r="G24" s="30">
        <f>SUM(G23+E24)</f>
        <v>742.64999999999964</v>
      </c>
      <c r="I24" s="30">
        <f t="shared" si="0"/>
        <v>742.64999999999964</v>
      </c>
      <c r="Q24" s="67"/>
    </row>
    <row r="25" spans="1:21" x14ac:dyDescent="0.25">
      <c r="A25" s="23"/>
      <c r="B25" s="1">
        <v>42515</v>
      </c>
      <c r="C25" t="s">
        <v>18</v>
      </c>
      <c r="E25" s="3">
        <v>0</v>
      </c>
      <c r="F25" s="55">
        <v>5600</v>
      </c>
      <c r="G25" s="2">
        <f>SUM(G24-F25)</f>
        <v>-4857.3500000000004</v>
      </c>
      <c r="I25" s="2">
        <f t="shared" si="0"/>
        <v>-4857.3500000000004</v>
      </c>
      <c r="J25" s="56"/>
      <c r="Q25" s="10"/>
    </row>
    <row r="26" spans="1:21" x14ac:dyDescent="0.25">
      <c r="A26" s="23"/>
      <c r="B26" s="1">
        <v>42515</v>
      </c>
      <c r="C26" t="s">
        <v>19</v>
      </c>
      <c r="E26" s="3">
        <v>0</v>
      </c>
      <c r="F26" s="55">
        <v>4400</v>
      </c>
      <c r="G26" s="2">
        <f>SUM(G25-F26)</f>
        <v>-9257.35</v>
      </c>
      <c r="I26" s="2">
        <f t="shared" si="0"/>
        <v>-9257.35</v>
      </c>
      <c r="J26" s="56"/>
      <c r="Q26" s="10"/>
    </row>
    <row r="27" spans="1:21" x14ac:dyDescent="0.25">
      <c r="A27" s="23"/>
      <c r="B27" s="1"/>
      <c r="C27" t="s">
        <v>17</v>
      </c>
      <c r="E27" s="58">
        <v>10000</v>
      </c>
      <c r="F27" s="4">
        <v>0</v>
      </c>
      <c r="G27" s="2">
        <f>SUM(G26+E27)</f>
        <v>742.64999999999964</v>
      </c>
      <c r="I27" s="2">
        <f t="shared" si="0"/>
        <v>742.64999999999964</v>
      </c>
      <c r="Q27" s="10"/>
    </row>
    <row r="28" spans="1:21" s="10" customFormat="1" x14ac:dyDescent="0.25">
      <c r="A28" s="39"/>
      <c r="B28" s="75" t="s">
        <v>89</v>
      </c>
      <c r="E28" s="11"/>
      <c r="F28" s="12"/>
      <c r="G28" s="13"/>
      <c r="I28" s="13"/>
    </row>
    <row r="29" spans="1:21" x14ac:dyDescent="0.25">
      <c r="A29" s="23"/>
      <c r="B29" s="1">
        <v>42562</v>
      </c>
      <c r="C29" t="s">
        <v>20</v>
      </c>
      <c r="E29" s="3">
        <v>0</v>
      </c>
      <c r="F29" s="55">
        <v>130.63999999999999</v>
      </c>
      <c r="G29" s="2">
        <f>SUM(G27-F29)</f>
        <v>612.00999999999965</v>
      </c>
      <c r="I29" s="2">
        <f>I27+E29-F29</f>
        <v>612.00999999999965</v>
      </c>
      <c r="J29" s="56"/>
      <c r="Q29" s="10"/>
    </row>
    <row r="30" spans="1:21" x14ac:dyDescent="0.25">
      <c r="A30" s="23"/>
      <c r="B30" s="1">
        <v>42562</v>
      </c>
      <c r="C30" t="s">
        <v>21</v>
      </c>
      <c r="E30" s="3">
        <v>0</v>
      </c>
      <c r="F30" s="55">
        <v>154.63999999999999</v>
      </c>
      <c r="G30" s="2">
        <f>SUM(G29-F30)</f>
        <v>457.36999999999966</v>
      </c>
      <c r="I30" s="2">
        <f t="shared" ref="I30:I37" si="1">I29+E30-F30</f>
        <v>457.36999999999966</v>
      </c>
      <c r="J30" s="56"/>
      <c r="Q30" s="10"/>
    </row>
    <row r="31" spans="1:21" s="46" customFormat="1" x14ac:dyDescent="0.25">
      <c r="A31" s="40" t="s">
        <v>59</v>
      </c>
      <c r="B31" s="45">
        <v>42682</v>
      </c>
      <c r="C31" s="46" t="s">
        <v>18</v>
      </c>
      <c r="E31" s="47">
        <v>0</v>
      </c>
      <c r="F31" s="59">
        <v>161.34</v>
      </c>
      <c r="G31" s="47">
        <f>SUM(G30-F31)</f>
        <v>296.02999999999963</v>
      </c>
      <c r="I31" s="47">
        <f t="shared" si="1"/>
        <v>296.02999999999963</v>
      </c>
      <c r="J31" s="65"/>
      <c r="Q31" s="68"/>
      <c r="R31" s="15" t="s">
        <v>75</v>
      </c>
      <c r="S31" s="15"/>
      <c r="T31" s="15"/>
      <c r="U31" s="14">
        <v>42641</v>
      </c>
    </row>
    <row r="32" spans="1:21" x14ac:dyDescent="0.25">
      <c r="A32" s="23"/>
      <c r="B32" s="1">
        <v>42702</v>
      </c>
      <c r="C32" t="s">
        <v>25</v>
      </c>
      <c r="E32" s="58">
        <v>500</v>
      </c>
      <c r="F32" s="4">
        <v>0</v>
      </c>
      <c r="G32" s="2">
        <f>SUM(G31+E32)</f>
        <v>796.02999999999963</v>
      </c>
      <c r="I32" s="2">
        <f t="shared" si="1"/>
        <v>796.02999999999963</v>
      </c>
      <c r="J32" s="56"/>
      <c r="Q32" s="10"/>
      <c r="T32" t="s">
        <v>78</v>
      </c>
      <c r="U32" s="72">
        <v>10000</v>
      </c>
    </row>
    <row r="33" spans="1:34" x14ac:dyDescent="0.25">
      <c r="A33" s="23"/>
      <c r="B33" s="1">
        <v>42702</v>
      </c>
      <c r="C33" t="s">
        <v>26</v>
      </c>
      <c r="E33" s="58">
        <v>2000</v>
      </c>
      <c r="F33" s="4">
        <v>0</v>
      </c>
      <c r="G33" s="2">
        <f>SUM(G32+E33)</f>
        <v>2796.0299999999997</v>
      </c>
      <c r="I33" s="2">
        <f t="shared" si="1"/>
        <v>2796.0299999999997</v>
      </c>
      <c r="J33" s="56"/>
      <c r="Q33" s="10"/>
      <c r="R33" t="s">
        <v>76</v>
      </c>
    </row>
    <row r="34" spans="1:34" x14ac:dyDescent="0.25">
      <c r="A34" s="23"/>
      <c r="B34" s="1">
        <v>42716</v>
      </c>
      <c r="C34" t="s">
        <v>27</v>
      </c>
      <c r="E34" s="58">
        <v>500</v>
      </c>
      <c r="F34" s="4">
        <v>0</v>
      </c>
      <c r="G34" s="2">
        <f>SUM(G33+E34)</f>
        <v>3296.0299999999997</v>
      </c>
      <c r="H34" s="70" t="s">
        <v>71</v>
      </c>
      <c r="I34" s="70">
        <f t="shared" si="1"/>
        <v>3296.0299999999997</v>
      </c>
      <c r="J34" s="70" t="s">
        <v>73</v>
      </c>
      <c r="K34" s="15"/>
      <c r="L34" s="15"/>
      <c r="M34" s="15"/>
      <c r="N34" s="15"/>
      <c r="O34" s="15"/>
      <c r="P34" s="15"/>
      <c r="Q34" s="10"/>
    </row>
    <row r="35" spans="1:34" s="22" customFormat="1" x14ac:dyDescent="0.25">
      <c r="A35" s="40" t="s">
        <v>60</v>
      </c>
      <c r="B35" s="21">
        <v>42879</v>
      </c>
      <c r="C35" s="42" t="s">
        <v>37</v>
      </c>
      <c r="D35" s="42"/>
      <c r="E35" s="48"/>
      <c r="F35" s="59">
        <v>4887.45</v>
      </c>
      <c r="G35" s="50">
        <f>SUM(G34-F35)</f>
        <v>-1591.42</v>
      </c>
      <c r="H35" s="71" t="s">
        <v>72</v>
      </c>
      <c r="I35" s="50">
        <f t="shared" si="1"/>
        <v>-1591.42</v>
      </c>
      <c r="J35" s="71" t="s">
        <v>74</v>
      </c>
      <c r="K35" s="42"/>
      <c r="L35" s="42"/>
      <c r="M35" s="42"/>
      <c r="N35" s="42"/>
      <c r="O35" s="42"/>
      <c r="P35" s="42"/>
      <c r="Q35" s="68"/>
      <c r="R35" s="1">
        <v>42879</v>
      </c>
      <c r="S35" s="2">
        <f>F35</f>
        <v>4887.45</v>
      </c>
      <c r="T35"/>
      <c r="U35" s="2">
        <f>U32-S35</f>
        <v>5112.55</v>
      </c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</row>
    <row r="36" spans="1:34" s="22" customFormat="1" x14ac:dyDescent="0.25">
      <c r="A36" s="40" t="s">
        <v>58</v>
      </c>
      <c r="B36" s="21">
        <v>42879</v>
      </c>
      <c r="C36" s="42" t="s">
        <v>36</v>
      </c>
      <c r="D36" s="42"/>
      <c r="E36" s="48"/>
      <c r="F36" s="49">
        <v>5112.54</v>
      </c>
      <c r="G36" s="50">
        <f>SUM(G35-F36)</f>
        <v>-6703.96</v>
      </c>
      <c r="H36" s="42"/>
      <c r="I36" s="50">
        <f t="shared" si="1"/>
        <v>-6703.96</v>
      </c>
      <c r="J36" s="65"/>
      <c r="K36" s="42"/>
      <c r="L36" s="42"/>
      <c r="M36" s="42"/>
      <c r="N36" s="42"/>
      <c r="O36" s="42"/>
      <c r="P36" s="42"/>
      <c r="Q36" s="68"/>
      <c r="R36" s="1">
        <v>42879</v>
      </c>
      <c r="S36" s="2">
        <f>F36</f>
        <v>5112.54</v>
      </c>
      <c r="T36"/>
      <c r="U36" s="2">
        <f>U35-S36</f>
        <v>1.0000000000218279E-2</v>
      </c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</row>
    <row r="37" spans="1:34" s="19" customFormat="1" x14ac:dyDescent="0.25">
      <c r="A37" s="24"/>
      <c r="B37" s="75" t="s">
        <v>90</v>
      </c>
      <c r="E37" s="20"/>
      <c r="F37" s="20"/>
      <c r="G37" s="20"/>
      <c r="I37" s="35">
        <f t="shared" si="1"/>
        <v>-6703.96</v>
      </c>
    </row>
    <row r="38" spans="1:34" s="15" customFormat="1" ht="28.5" customHeight="1" x14ac:dyDescent="0.25">
      <c r="A38" s="25" t="s">
        <v>87</v>
      </c>
      <c r="B38" s="14"/>
      <c r="E38" s="16">
        <v>0</v>
      </c>
      <c r="F38" s="17">
        <v>0</v>
      </c>
      <c r="G38" s="18">
        <f>SUM(G36-F38)</f>
        <v>-6703.96</v>
      </c>
      <c r="I38" s="36" t="e">
        <f>#REF!+E38-F38</f>
        <v>#REF!</v>
      </c>
      <c r="M38" s="15">
        <v>-6703.96</v>
      </c>
      <c r="N38" s="113" t="s">
        <v>55</v>
      </c>
      <c r="O38" s="113"/>
      <c r="P38" s="113"/>
      <c r="Q38" s="19"/>
      <c r="R38" t="s">
        <v>77</v>
      </c>
      <c r="U38" s="14">
        <v>43068</v>
      </c>
    </row>
    <row r="39" spans="1:34" ht="28.5" customHeight="1" x14ac:dyDescent="0.25">
      <c r="A39" s="23"/>
      <c r="B39" s="1">
        <v>42921</v>
      </c>
      <c r="C39" t="s">
        <v>17</v>
      </c>
      <c r="D39" s="15"/>
      <c r="E39" s="8">
        <v>4887.45</v>
      </c>
      <c r="F39" s="4">
        <v>0</v>
      </c>
      <c r="G39" s="2">
        <f>SUM(G36+E39)</f>
        <v>-1816.5100000000002</v>
      </c>
      <c r="I39" s="36" t="e">
        <f t="shared" ref="I39:I48" si="2">I38+E39-F39</f>
        <v>#REF!</v>
      </c>
      <c r="M39" s="2">
        <f t="shared" ref="M39:M47" si="3">M38+E39-F39</f>
        <v>-1816.5100000000002</v>
      </c>
      <c r="N39" s="113" t="s">
        <v>28</v>
      </c>
      <c r="O39" s="113"/>
      <c r="P39" s="113"/>
      <c r="Q39" s="10"/>
      <c r="T39" t="s">
        <v>78</v>
      </c>
      <c r="U39" s="72">
        <v>10000</v>
      </c>
    </row>
    <row r="40" spans="1:34" x14ac:dyDescent="0.25">
      <c r="A40" s="23"/>
      <c r="B40" s="1">
        <v>43020</v>
      </c>
      <c r="C40" t="s">
        <v>26</v>
      </c>
      <c r="D40" s="15"/>
      <c r="E40" s="8">
        <v>5000</v>
      </c>
      <c r="F40" s="4">
        <v>0</v>
      </c>
      <c r="G40" s="2">
        <f>SUM(G39+E40)</f>
        <v>3183.49</v>
      </c>
      <c r="I40" s="36" t="e">
        <f t="shared" si="2"/>
        <v>#REF!</v>
      </c>
      <c r="K40" s="2"/>
      <c r="M40" s="2">
        <f t="shared" si="3"/>
        <v>3183.49</v>
      </c>
      <c r="O40" s="2"/>
      <c r="Q40" s="10"/>
      <c r="R40" t="s">
        <v>76</v>
      </c>
    </row>
    <row r="41" spans="1:34" x14ac:dyDescent="0.25">
      <c r="A41" s="23"/>
      <c r="B41" s="1">
        <v>43073</v>
      </c>
      <c r="C41" t="s">
        <v>17</v>
      </c>
      <c r="D41" s="15"/>
      <c r="E41" s="8">
        <v>5112.54</v>
      </c>
      <c r="F41" s="4">
        <v>0</v>
      </c>
      <c r="G41" s="2">
        <f>SUM(G40+E41)</f>
        <v>8296.0299999999988</v>
      </c>
      <c r="H41">
        <v>5112.54</v>
      </c>
      <c r="I41" s="36" t="e">
        <f t="shared" si="2"/>
        <v>#REF!</v>
      </c>
      <c r="M41" s="2">
        <f t="shared" si="3"/>
        <v>8296.0299999999988</v>
      </c>
      <c r="O41" s="2"/>
      <c r="Q41" s="10"/>
    </row>
    <row r="42" spans="1:34" s="53" customFormat="1" x14ac:dyDescent="0.25">
      <c r="A42" s="51" t="s">
        <v>57</v>
      </c>
      <c r="B42" s="52">
        <v>43147</v>
      </c>
      <c r="C42" s="53" t="s">
        <v>35</v>
      </c>
      <c r="E42" s="54">
        <v>0</v>
      </c>
      <c r="F42" s="54">
        <v>3872.37</v>
      </c>
      <c r="G42" s="2">
        <f>SUM(G41-F42)</f>
        <v>4423.6599999999989</v>
      </c>
      <c r="I42" s="50" t="e">
        <f t="shared" si="2"/>
        <v>#REF!</v>
      </c>
      <c r="J42" s="42"/>
      <c r="K42" s="42"/>
      <c r="L42" s="42"/>
      <c r="M42" s="50">
        <f t="shared" si="3"/>
        <v>4423.6599999999989</v>
      </c>
      <c r="N42" s="42"/>
      <c r="O42" s="50"/>
      <c r="Q42" s="69"/>
      <c r="R42" s="54"/>
    </row>
    <row r="43" spans="1:34" x14ac:dyDescent="0.25">
      <c r="A43" s="23"/>
      <c r="B43" s="1">
        <v>43164</v>
      </c>
      <c r="C43" t="s">
        <v>29</v>
      </c>
      <c r="D43" s="15"/>
      <c r="E43" s="8">
        <v>2000</v>
      </c>
      <c r="F43" s="4">
        <v>0</v>
      </c>
      <c r="G43" s="2">
        <f>SUM(G42+E43)</f>
        <v>6423.6599999999989</v>
      </c>
      <c r="I43" s="36" t="e">
        <f t="shared" si="2"/>
        <v>#REF!</v>
      </c>
      <c r="M43" s="2">
        <f t="shared" si="3"/>
        <v>6423.6599999999989</v>
      </c>
      <c r="O43" s="2"/>
      <c r="Q43" s="10"/>
      <c r="R43" s="2"/>
      <c r="U43" s="1"/>
    </row>
    <row r="44" spans="1:34" x14ac:dyDescent="0.25">
      <c r="A44" s="37" t="s">
        <v>61</v>
      </c>
      <c r="B44" s="1">
        <v>43167</v>
      </c>
      <c r="C44" t="s">
        <v>18</v>
      </c>
      <c r="D44" s="15"/>
      <c r="E44" s="3">
        <v>0</v>
      </c>
      <c r="F44" s="9">
        <v>527.46</v>
      </c>
      <c r="G44" s="2">
        <f>SUM(G43-F44)</f>
        <v>5896.1999999999989</v>
      </c>
      <c r="H44">
        <v>527.46</v>
      </c>
      <c r="I44" s="36" t="e">
        <f t="shared" si="2"/>
        <v>#REF!</v>
      </c>
      <c r="M44" s="2">
        <f t="shared" si="3"/>
        <v>5896.1999999999989</v>
      </c>
      <c r="O44" s="2"/>
      <c r="Q44" s="10"/>
      <c r="R44" s="2"/>
    </row>
    <row r="45" spans="1:34" x14ac:dyDescent="0.25">
      <c r="A45" s="23"/>
      <c r="B45" s="1">
        <v>43235</v>
      </c>
      <c r="C45" t="s">
        <v>18</v>
      </c>
      <c r="D45" s="15"/>
      <c r="E45" s="3">
        <v>0</v>
      </c>
      <c r="F45" s="9">
        <v>3759.59</v>
      </c>
      <c r="G45" s="2">
        <f>SUM(G44-F45)</f>
        <v>2136.6099999999988</v>
      </c>
      <c r="I45" s="36" t="e">
        <f t="shared" si="2"/>
        <v>#REF!</v>
      </c>
      <c r="M45" s="2">
        <f t="shared" si="3"/>
        <v>2136.6099999999988</v>
      </c>
      <c r="O45" s="2"/>
      <c r="Q45" s="10"/>
      <c r="R45" s="2"/>
    </row>
    <row r="46" spans="1:34" x14ac:dyDescent="0.25">
      <c r="A46" s="23"/>
      <c r="B46" s="1">
        <v>43278</v>
      </c>
      <c r="C46" t="s">
        <v>30</v>
      </c>
      <c r="D46" s="15"/>
      <c r="E46" s="8">
        <v>2750</v>
      </c>
      <c r="F46" s="4">
        <v>0</v>
      </c>
      <c r="G46" s="2">
        <f>SUM(G45+E46)</f>
        <v>4886.6099999999988</v>
      </c>
      <c r="I46" s="36" t="e">
        <f t="shared" si="2"/>
        <v>#REF!</v>
      </c>
      <c r="M46" s="2">
        <f t="shared" si="3"/>
        <v>4886.6099999999988</v>
      </c>
      <c r="O46" s="2"/>
      <c r="Q46" s="10"/>
      <c r="R46" s="2"/>
    </row>
    <row r="47" spans="1:34" x14ac:dyDescent="0.25">
      <c r="A47" s="23"/>
      <c r="B47" s="1">
        <v>43277</v>
      </c>
      <c r="C47" t="s">
        <v>31</v>
      </c>
      <c r="D47" s="15"/>
      <c r="E47" s="3">
        <v>0</v>
      </c>
      <c r="F47" s="9">
        <v>4800</v>
      </c>
      <c r="G47" s="2">
        <f>SUM(G46-F47)</f>
        <v>86.609999999998763</v>
      </c>
      <c r="I47" s="36" t="e">
        <f t="shared" si="2"/>
        <v>#REF!</v>
      </c>
      <c r="M47" s="2">
        <f t="shared" si="3"/>
        <v>86.609999999998763</v>
      </c>
      <c r="O47" s="2"/>
      <c r="Q47" s="10"/>
      <c r="R47" s="2"/>
    </row>
    <row r="48" spans="1:34" x14ac:dyDescent="0.25">
      <c r="A48" s="23" t="s">
        <v>86</v>
      </c>
      <c r="B48" s="1"/>
      <c r="D48" s="15"/>
      <c r="E48" s="3">
        <v>0</v>
      </c>
      <c r="F48" s="9">
        <v>0</v>
      </c>
      <c r="G48" s="2">
        <f>SUM(G47-F48)</f>
        <v>86.609999999998763</v>
      </c>
      <c r="I48" s="36" t="e">
        <f t="shared" si="2"/>
        <v>#REF!</v>
      </c>
      <c r="M48" s="2"/>
      <c r="O48" s="2"/>
      <c r="Q48" s="10"/>
      <c r="R48" s="2"/>
    </row>
    <row r="49" spans="1:18" s="10" customFormat="1" x14ac:dyDescent="0.25">
      <c r="A49" s="39"/>
      <c r="B49" s="75" t="s">
        <v>91</v>
      </c>
      <c r="D49" s="15"/>
      <c r="E49" s="11"/>
      <c r="F49" s="12"/>
      <c r="G49" s="13"/>
      <c r="I49" s="73"/>
      <c r="M49" s="13"/>
      <c r="O49" s="13"/>
      <c r="R49" s="13"/>
    </row>
    <row r="50" spans="1:18" x14ac:dyDescent="0.25">
      <c r="A50" s="23"/>
      <c r="B50" s="1">
        <v>43319</v>
      </c>
      <c r="C50" t="s">
        <v>32</v>
      </c>
      <c r="D50" s="15"/>
      <c r="E50" s="8">
        <v>9251.85</v>
      </c>
      <c r="F50" s="4">
        <v>0</v>
      </c>
      <c r="G50" s="2">
        <f>SUM(G47+E50)</f>
        <v>9338.4599999999991</v>
      </c>
      <c r="I50" s="36" t="e">
        <f>I47+E50-F50</f>
        <v>#REF!</v>
      </c>
      <c r="M50" s="2">
        <f>M47+E50-F50</f>
        <v>9338.4599999999991</v>
      </c>
      <c r="O50" s="2"/>
      <c r="Q50" s="10"/>
      <c r="R50" s="2"/>
    </row>
    <row r="51" spans="1:18" x14ac:dyDescent="0.25">
      <c r="A51" s="23"/>
      <c r="B51" s="1">
        <v>43327</v>
      </c>
      <c r="C51" t="s">
        <v>18</v>
      </c>
      <c r="D51" s="15"/>
      <c r="E51" s="3">
        <v>0</v>
      </c>
      <c r="F51" s="9">
        <v>3842.9</v>
      </c>
      <c r="G51" s="2">
        <f>SUM(G50-F51)</f>
        <v>5495.5599999999995</v>
      </c>
      <c r="I51" s="36" t="e">
        <f t="shared" ref="I51:I60" si="4">I50+E51-F51</f>
        <v>#REF!</v>
      </c>
      <c r="M51" s="2">
        <f t="shared" ref="M51:M57" si="5">M50+E51-F51</f>
        <v>5495.5599999999995</v>
      </c>
      <c r="O51" s="2"/>
      <c r="Q51" s="10"/>
      <c r="R51" s="2"/>
    </row>
    <row r="52" spans="1:18" x14ac:dyDescent="0.25">
      <c r="A52" s="23"/>
      <c r="B52" s="1">
        <v>43356</v>
      </c>
      <c r="C52" t="s">
        <v>18</v>
      </c>
      <c r="D52" s="15"/>
      <c r="E52" s="3">
        <v>0</v>
      </c>
      <c r="F52" s="9">
        <v>947.28</v>
      </c>
      <c r="G52" s="2">
        <f>SUM(G51-F52)</f>
        <v>4548.28</v>
      </c>
      <c r="I52" s="36" t="e">
        <f t="shared" si="4"/>
        <v>#REF!</v>
      </c>
      <c r="M52" s="2">
        <f t="shared" si="5"/>
        <v>4548.28</v>
      </c>
      <c r="O52" s="2"/>
      <c r="Q52" s="10"/>
      <c r="R52" s="2"/>
    </row>
    <row r="53" spans="1:18" x14ac:dyDescent="0.25">
      <c r="A53" s="23"/>
      <c r="B53" s="1">
        <v>43382</v>
      </c>
      <c r="C53" t="s">
        <v>33</v>
      </c>
      <c r="D53" s="15"/>
      <c r="E53" s="3">
        <v>0</v>
      </c>
      <c r="F53" s="9">
        <v>357.5</v>
      </c>
      <c r="G53" s="2">
        <f>SUM(G52-F53)</f>
        <v>4190.78</v>
      </c>
      <c r="I53" s="36" t="e">
        <f t="shared" si="4"/>
        <v>#REF!</v>
      </c>
      <c r="M53" s="2">
        <f t="shared" si="5"/>
        <v>4190.78</v>
      </c>
      <c r="O53" s="2"/>
      <c r="Q53" s="10"/>
      <c r="R53" s="2"/>
    </row>
    <row r="54" spans="1:18" x14ac:dyDescent="0.25">
      <c r="A54" s="23"/>
      <c r="B54" s="1">
        <v>43472</v>
      </c>
      <c r="C54" t="s">
        <v>34</v>
      </c>
      <c r="D54" s="15"/>
      <c r="E54" s="8">
        <v>2750</v>
      </c>
      <c r="F54" s="4">
        <v>0</v>
      </c>
      <c r="G54" s="2">
        <f>SUM(G53+E54)</f>
        <v>6940.78</v>
      </c>
      <c r="I54" s="36" t="e">
        <f t="shared" si="4"/>
        <v>#REF!</v>
      </c>
      <c r="M54" s="2">
        <f t="shared" si="5"/>
        <v>6940.78</v>
      </c>
      <c r="O54" s="2"/>
      <c r="Q54" s="10"/>
    </row>
    <row r="55" spans="1:18" x14ac:dyDescent="0.25">
      <c r="A55" s="23"/>
      <c r="B55" s="1">
        <v>43474</v>
      </c>
      <c r="C55" t="s">
        <v>35</v>
      </c>
      <c r="D55" s="15"/>
      <c r="E55" s="2">
        <v>0</v>
      </c>
      <c r="F55" s="9">
        <v>1679.27</v>
      </c>
      <c r="G55" s="2">
        <f>SUM(G54-F55)</f>
        <v>5261.51</v>
      </c>
      <c r="I55" s="36" t="e">
        <f t="shared" si="4"/>
        <v>#REF!</v>
      </c>
      <c r="M55" s="2">
        <f t="shared" si="5"/>
        <v>5261.51</v>
      </c>
      <c r="O55" s="2"/>
      <c r="Q55" s="10"/>
    </row>
    <row r="56" spans="1:18" x14ac:dyDescent="0.25">
      <c r="A56" s="23"/>
      <c r="B56" s="1">
        <v>43481</v>
      </c>
      <c r="C56" t="s">
        <v>35</v>
      </c>
      <c r="D56" s="15"/>
      <c r="E56" s="2">
        <v>0</v>
      </c>
      <c r="F56" s="9">
        <v>3047.83</v>
      </c>
      <c r="G56" s="2">
        <f>SUM(G55-F56)</f>
        <v>2213.6800000000003</v>
      </c>
      <c r="I56" s="36" t="e">
        <f t="shared" si="4"/>
        <v>#REF!</v>
      </c>
      <c r="M56" s="2">
        <f t="shared" si="5"/>
        <v>2213.6800000000003</v>
      </c>
      <c r="O56" s="2"/>
      <c r="Q56" s="10"/>
    </row>
    <row r="57" spans="1:18" x14ac:dyDescent="0.25">
      <c r="A57" s="23"/>
      <c r="B57" s="1">
        <v>43542</v>
      </c>
      <c r="C57" t="s">
        <v>35</v>
      </c>
      <c r="D57" s="15"/>
      <c r="E57" s="2">
        <v>0</v>
      </c>
      <c r="F57" s="9">
        <v>4914.51</v>
      </c>
      <c r="G57" s="2">
        <f>SUM(G56-F57)</f>
        <v>-2700.83</v>
      </c>
      <c r="I57" s="36" t="e">
        <f t="shared" si="4"/>
        <v>#REF!</v>
      </c>
      <c r="M57" s="2">
        <f t="shared" si="5"/>
        <v>-2700.83</v>
      </c>
      <c r="O57" s="2"/>
      <c r="Q57" s="10"/>
    </row>
    <row r="58" spans="1:18" x14ac:dyDescent="0.25">
      <c r="A58" s="23"/>
      <c r="B58" s="1">
        <v>43598</v>
      </c>
      <c r="C58" t="s">
        <v>79</v>
      </c>
      <c r="D58" s="15"/>
      <c r="E58" s="2">
        <v>5000</v>
      </c>
      <c r="F58" s="9"/>
      <c r="G58" s="2">
        <f>SUM(G57-F58+E58)</f>
        <v>2299.17</v>
      </c>
      <c r="H58" s="2">
        <v>5000</v>
      </c>
      <c r="I58" s="36" t="e">
        <f t="shared" si="4"/>
        <v>#REF!</v>
      </c>
      <c r="M58" s="2"/>
      <c r="O58" s="2"/>
      <c r="Q58" s="10"/>
    </row>
    <row r="59" spans="1:18" x14ac:dyDescent="0.25">
      <c r="A59" s="23"/>
      <c r="B59" s="1">
        <v>43598</v>
      </c>
      <c r="C59" t="s">
        <v>80</v>
      </c>
      <c r="D59" s="15"/>
      <c r="E59" s="2">
        <v>2000</v>
      </c>
      <c r="F59" s="9"/>
      <c r="G59" s="2">
        <f>SUM(G58-F59+E59)</f>
        <v>4299.17</v>
      </c>
      <c r="H59" s="2">
        <v>2000</v>
      </c>
      <c r="I59" s="36" t="e">
        <f t="shared" si="4"/>
        <v>#REF!</v>
      </c>
      <c r="M59" s="2"/>
      <c r="O59" s="2"/>
      <c r="Q59" s="10"/>
    </row>
    <row r="60" spans="1:18" x14ac:dyDescent="0.25">
      <c r="A60" s="23" t="s">
        <v>85</v>
      </c>
      <c r="B60" s="1"/>
      <c r="D60" s="15"/>
      <c r="E60" s="2">
        <v>0</v>
      </c>
      <c r="F60" s="9">
        <v>0</v>
      </c>
      <c r="G60" s="2">
        <f>SUM(G59-F60+E60)</f>
        <v>4299.17</v>
      </c>
      <c r="H60" s="2">
        <v>2001</v>
      </c>
      <c r="I60" s="36" t="e">
        <f t="shared" si="4"/>
        <v>#REF!</v>
      </c>
      <c r="M60" s="2"/>
      <c r="O60" s="2"/>
      <c r="Q60" s="10"/>
    </row>
    <row r="61" spans="1:18" x14ac:dyDescent="0.25">
      <c r="A61" s="23"/>
      <c r="B61" s="1"/>
      <c r="D61" s="15"/>
      <c r="E61" s="2"/>
      <c r="F61" s="9"/>
      <c r="G61" s="2"/>
      <c r="H61" s="2"/>
      <c r="I61" s="36"/>
      <c r="M61" s="2"/>
      <c r="O61" s="2"/>
      <c r="Q61" s="10"/>
    </row>
    <row r="62" spans="1:18" x14ac:dyDescent="0.25">
      <c r="A62" s="23"/>
      <c r="B62" s="1"/>
      <c r="D62" s="15"/>
      <c r="E62" s="2"/>
      <c r="F62" s="9"/>
      <c r="G62" s="2"/>
      <c r="H62" s="2"/>
      <c r="I62" s="36"/>
      <c r="M62" s="2"/>
      <c r="O62" s="2"/>
      <c r="Q62" s="10"/>
    </row>
    <row r="63" spans="1:18" x14ac:dyDescent="0.25">
      <c r="A63" s="23"/>
      <c r="B63" s="1"/>
      <c r="D63" s="15"/>
      <c r="E63" s="2"/>
      <c r="F63" s="9"/>
      <c r="G63" s="2"/>
      <c r="H63" s="2"/>
      <c r="I63" s="36"/>
      <c r="M63" s="2"/>
      <c r="O63" s="2"/>
      <c r="Q63" s="10"/>
    </row>
    <row r="64" spans="1:18" x14ac:dyDescent="0.25">
      <c r="A64" s="23"/>
      <c r="B64" s="1"/>
      <c r="D64" s="15"/>
      <c r="E64" s="2"/>
      <c r="F64" s="9"/>
      <c r="G64" s="2"/>
      <c r="H64" s="2"/>
      <c r="I64" s="36"/>
      <c r="M64" s="2"/>
      <c r="O64" s="2"/>
      <c r="Q64" s="10"/>
    </row>
    <row r="65" spans="1:17" x14ac:dyDescent="0.25">
      <c r="A65" s="23"/>
      <c r="B65" s="1"/>
      <c r="D65" s="15"/>
      <c r="E65" s="2"/>
      <c r="F65" s="9"/>
      <c r="G65" s="2"/>
      <c r="H65" s="2"/>
      <c r="I65" s="36"/>
      <c r="M65" s="2"/>
      <c r="O65" s="2"/>
      <c r="Q65" s="10"/>
    </row>
    <row r="66" spans="1:17" s="78" customFormat="1" x14ac:dyDescent="0.25">
      <c r="A66" s="76"/>
      <c r="B66" s="77" t="s">
        <v>98</v>
      </c>
      <c r="D66" s="79"/>
      <c r="E66" s="80"/>
      <c r="F66" s="81"/>
      <c r="G66" s="80"/>
      <c r="H66" s="80"/>
      <c r="I66" s="82"/>
      <c r="M66" s="80"/>
      <c r="O66" s="80"/>
      <c r="Q66" s="83"/>
    </row>
    <row r="67" spans="1:17" s="78" customFormat="1" x14ac:dyDescent="0.25">
      <c r="A67" s="76"/>
      <c r="B67" s="77" t="s">
        <v>95</v>
      </c>
      <c r="C67" s="77">
        <v>43993</v>
      </c>
      <c r="D67" s="79"/>
      <c r="E67" s="80"/>
      <c r="F67" s="81"/>
      <c r="G67" s="80"/>
      <c r="H67" s="80"/>
      <c r="I67" s="82"/>
      <c r="M67" s="80"/>
      <c r="O67" s="80"/>
      <c r="Q67" s="83"/>
    </row>
    <row r="68" spans="1:17" s="78" customFormat="1" x14ac:dyDescent="0.25">
      <c r="A68" s="76"/>
      <c r="B68" s="77" t="s">
        <v>96</v>
      </c>
      <c r="D68" s="79"/>
      <c r="E68" s="80"/>
      <c r="F68" s="81"/>
      <c r="G68" s="80"/>
      <c r="H68" s="80"/>
      <c r="I68" s="82"/>
      <c r="M68" s="80"/>
      <c r="O68" s="80"/>
      <c r="Q68" s="83"/>
    </row>
    <row r="69" spans="1:17" s="78" customFormat="1" x14ac:dyDescent="0.25">
      <c r="A69" s="76"/>
      <c r="B69" s="77" t="s">
        <v>97</v>
      </c>
      <c r="D69" s="79"/>
      <c r="E69" s="80"/>
      <c r="F69" s="81"/>
      <c r="G69" s="80"/>
      <c r="H69" s="80"/>
      <c r="I69" s="82"/>
      <c r="M69" s="80"/>
      <c r="O69" s="80"/>
      <c r="Q69" s="83"/>
    </row>
    <row r="70" spans="1:17" x14ac:dyDescent="0.25">
      <c r="A70" s="23"/>
      <c r="B70" s="1"/>
      <c r="D70" s="15"/>
      <c r="E70" s="2"/>
      <c r="F70" s="9"/>
      <c r="G70" s="2"/>
      <c r="H70" s="2"/>
      <c r="I70" s="36"/>
      <c r="M70" s="2"/>
      <c r="O70" s="2"/>
      <c r="Q70" s="10"/>
    </row>
    <row r="71" spans="1:17" s="10" customFormat="1" x14ac:dyDescent="0.25">
      <c r="A71" s="39"/>
      <c r="B71" s="75" t="s">
        <v>92</v>
      </c>
      <c r="E71" s="13"/>
      <c r="F71" s="12"/>
      <c r="G71" s="13"/>
      <c r="H71" s="13"/>
      <c r="I71" s="73"/>
      <c r="M71" s="13"/>
      <c r="O71" s="13"/>
    </row>
    <row r="72" spans="1:17" s="15" customFormat="1" x14ac:dyDescent="0.25">
      <c r="A72" s="25"/>
      <c r="B72" s="84">
        <v>43647</v>
      </c>
      <c r="C72" s="15" t="s">
        <v>100</v>
      </c>
      <c r="E72" s="18"/>
      <c r="F72" s="17"/>
      <c r="G72" s="18">
        <v>4299.17</v>
      </c>
      <c r="H72" s="18"/>
      <c r="I72" s="36"/>
      <c r="M72" s="18"/>
      <c r="O72" s="18"/>
    </row>
    <row r="73" spans="1:17" s="15" customFormat="1" x14ac:dyDescent="0.25">
      <c r="A73" s="25"/>
      <c r="B73" s="85">
        <v>43647</v>
      </c>
      <c r="E73" s="18"/>
      <c r="F73" s="17"/>
      <c r="G73" s="18"/>
      <c r="H73" s="18"/>
      <c r="I73" s="36"/>
      <c r="M73" s="18"/>
      <c r="O73" s="18"/>
    </row>
    <row r="74" spans="1:17" x14ac:dyDescent="0.25">
      <c r="A74" s="23"/>
      <c r="B74" s="1">
        <v>43684</v>
      </c>
      <c r="C74" t="s">
        <v>81</v>
      </c>
      <c r="D74" s="15"/>
      <c r="E74" s="2">
        <v>500</v>
      </c>
      <c r="F74" s="9"/>
      <c r="G74" s="2">
        <f>SUM(G59-F74+E74)</f>
        <v>4799.17</v>
      </c>
      <c r="H74" s="2"/>
      <c r="I74" s="36"/>
      <c r="M74" s="2"/>
      <c r="O74" s="2"/>
      <c r="Q74" s="10"/>
    </row>
    <row r="75" spans="1:17" x14ac:dyDescent="0.25">
      <c r="A75" s="23"/>
      <c r="B75" s="1">
        <v>43684</v>
      </c>
      <c r="C75" t="s">
        <v>82</v>
      </c>
      <c r="D75" s="15"/>
      <c r="E75" s="2"/>
      <c r="F75" s="9">
        <v>357.5</v>
      </c>
      <c r="G75" s="2">
        <f>SUM(G74-F75+E75)</f>
        <v>4441.67</v>
      </c>
      <c r="H75" s="2"/>
      <c r="I75" s="36"/>
      <c r="M75" s="2"/>
      <c r="O75" s="2"/>
      <c r="Q75" s="10"/>
    </row>
    <row r="76" spans="1:17" x14ac:dyDescent="0.25">
      <c r="A76" s="23"/>
      <c r="B76" s="1">
        <v>43703</v>
      </c>
      <c r="C76" t="s">
        <v>83</v>
      </c>
      <c r="D76" s="15"/>
      <c r="E76" s="2">
        <v>2000</v>
      </c>
      <c r="F76" s="9"/>
      <c r="G76" s="2">
        <f>SUM(G75-F76+E76)</f>
        <v>6441.67</v>
      </c>
      <c r="H76" s="2"/>
      <c r="I76" s="36"/>
      <c r="M76" s="2"/>
      <c r="O76" s="2"/>
      <c r="Q76" s="10"/>
    </row>
    <row r="77" spans="1:17" x14ac:dyDescent="0.25">
      <c r="A77" s="23"/>
      <c r="B77" s="1">
        <v>43704</v>
      </c>
      <c r="C77" t="s">
        <v>84</v>
      </c>
      <c r="D77" s="15"/>
      <c r="E77" s="2">
        <v>2750</v>
      </c>
      <c r="F77" s="9"/>
      <c r="G77" s="2">
        <f>SUM(G76-F77+E77)</f>
        <v>9191.67</v>
      </c>
      <c r="H77" s="2"/>
      <c r="I77" s="36"/>
      <c r="M77" s="2"/>
      <c r="O77" s="2"/>
      <c r="Q77" s="10"/>
    </row>
    <row r="78" spans="1:17" x14ac:dyDescent="0.25">
      <c r="A78" s="23"/>
      <c r="B78" s="1">
        <v>43692</v>
      </c>
      <c r="C78" t="s">
        <v>82</v>
      </c>
      <c r="D78" s="15" t="s">
        <v>99</v>
      </c>
      <c r="E78" s="2"/>
      <c r="F78" s="9">
        <v>357.5</v>
      </c>
      <c r="G78" s="2"/>
      <c r="H78" s="2"/>
      <c r="I78" s="36"/>
      <c r="M78" s="2"/>
      <c r="O78" s="2"/>
      <c r="Q78" s="10"/>
    </row>
    <row r="79" spans="1:17" x14ac:dyDescent="0.25">
      <c r="A79" s="23"/>
      <c r="B79" s="1">
        <v>43941</v>
      </c>
      <c r="C79" t="s">
        <v>93</v>
      </c>
      <c r="D79" s="57" t="s">
        <v>99</v>
      </c>
      <c r="E79" s="2"/>
      <c r="F79" s="9">
        <v>2964.04</v>
      </c>
      <c r="G79" s="2">
        <f>SUM(G77-F79+E79)</f>
        <v>6227.63</v>
      </c>
      <c r="H79" s="2"/>
      <c r="I79" s="36"/>
      <c r="M79" s="2"/>
      <c r="O79" s="2"/>
      <c r="Q79" s="10"/>
    </row>
    <row r="80" spans="1:17" x14ac:dyDescent="0.25">
      <c r="A80" s="23"/>
      <c r="B80" s="1">
        <v>43992</v>
      </c>
      <c r="C80" t="s">
        <v>101</v>
      </c>
      <c r="D80" s="15"/>
      <c r="E80" s="2">
        <v>10000</v>
      </c>
      <c r="F80" s="9"/>
      <c r="G80" s="2">
        <f t="shared" ref="G80:G85" si="6">SUM(G79-F80+E80)</f>
        <v>16227.630000000001</v>
      </c>
      <c r="H80" s="2"/>
      <c r="I80" s="36"/>
      <c r="M80" s="2"/>
      <c r="O80" s="2"/>
      <c r="Q80" s="10"/>
    </row>
    <row r="81" spans="1:17" x14ac:dyDescent="0.25">
      <c r="A81" s="23"/>
      <c r="B81" s="1"/>
      <c r="D81" s="15"/>
      <c r="E81" s="2"/>
      <c r="F81" s="9"/>
      <c r="G81" s="2">
        <f t="shared" si="6"/>
        <v>16227.630000000001</v>
      </c>
      <c r="H81" s="2"/>
      <c r="I81" s="36"/>
      <c r="M81" s="2"/>
      <c r="O81" s="2"/>
      <c r="Q81" s="10"/>
    </row>
    <row r="82" spans="1:17" x14ac:dyDescent="0.25">
      <c r="A82" s="23"/>
      <c r="B82" s="1"/>
      <c r="D82" s="15"/>
      <c r="E82" s="2"/>
      <c r="F82" s="9"/>
      <c r="G82" s="2">
        <f t="shared" si="6"/>
        <v>16227.630000000001</v>
      </c>
      <c r="H82" s="2"/>
      <c r="I82" s="36"/>
      <c r="M82" s="2"/>
      <c r="O82" s="2"/>
      <c r="Q82" s="10"/>
    </row>
    <row r="83" spans="1:17" x14ac:dyDescent="0.25">
      <c r="A83" s="23"/>
      <c r="B83" s="1"/>
      <c r="D83" s="15"/>
      <c r="E83" s="2"/>
      <c r="F83" s="9"/>
      <c r="G83" s="2">
        <f t="shared" si="6"/>
        <v>16227.630000000001</v>
      </c>
      <c r="H83" s="2"/>
      <c r="I83" s="36"/>
      <c r="M83" s="2"/>
      <c r="O83" s="2"/>
      <c r="Q83" s="10"/>
    </row>
    <row r="84" spans="1:17" x14ac:dyDescent="0.25">
      <c r="A84" s="23"/>
      <c r="B84" s="1"/>
      <c r="D84" s="15"/>
      <c r="E84" s="2"/>
      <c r="F84" s="9"/>
      <c r="G84" s="2">
        <f t="shared" si="6"/>
        <v>16227.630000000001</v>
      </c>
      <c r="H84" s="2"/>
      <c r="I84" s="36"/>
      <c r="M84" s="2"/>
      <c r="O84" s="2"/>
      <c r="Q84" s="10"/>
    </row>
    <row r="85" spans="1:17" x14ac:dyDescent="0.25">
      <c r="A85" s="23"/>
      <c r="B85" s="1"/>
      <c r="D85" s="15"/>
      <c r="E85" s="2"/>
      <c r="F85" s="9"/>
      <c r="G85" s="2">
        <f t="shared" si="6"/>
        <v>16227.630000000001</v>
      </c>
      <c r="H85" s="2"/>
      <c r="I85" s="36"/>
      <c r="M85" s="2"/>
      <c r="O85" s="2"/>
      <c r="Q85" s="10"/>
    </row>
    <row r="86" spans="1:17" x14ac:dyDescent="0.25">
      <c r="A86" s="23"/>
      <c r="B86" s="1"/>
      <c r="C86" t="s">
        <v>0</v>
      </c>
      <c r="E86" s="2">
        <v>0</v>
      </c>
      <c r="F86" s="2">
        <v>0</v>
      </c>
      <c r="G86" s="2">
        <v>0</v>
      </c>
      <c r="I86" s="36"/>
      <c r="M86" s="2">
        <f>M57+E86-F86</f>
        <v>-2700.83</v>
      </c>
      <c r="O86" s="2"/>
      <c r="Q86" s="10"/>
    </row>
    <row r="87" spans="1:17" x14ac:dyDescent="0.25">
      <c r="A87" s="23"/>
      <c r="B87" s="1"/>
      <c r="I87" s="36"/>
      <c r="M87" s="2"/>
      <c r="O87" s="2"/>
      <c r="Q87" s="10"/>
    </row>
    <row r="88" spans="1:17" s="15" customFormat="1" hidden="1" x14ac:dyDescent="0.25">
      <c r="A88" s="40" t="s">
        <v>56</v>
      </c>
      <c r="B88" s="41" t="s">
        <v>47</v>
      </c>
      <c r="C88" s="41" t="s">
        <v>38</v>
      </c>
      <c r="D88" s="41"/>
      <c r="E88" s="42" t="s">
        <v>64</v>
      </c>
      <c r="F88" s="42"/>
      <c r="G88" s="42"/>
      <c r="I88" s="43">
        <v>42156</v>
      </c>
      <c r="Q88" s="10"/>
    </row>
    <row r="89" spans="1:17" s="15" customFormat="1" hidden="1" x14ac:dyDescent="0.25">
      <c r="A89" s="40" t="s">
        <v>59</v>
      </c>
      <c r="B89" s="41" t="s">
        <v>48</v>
      </c>
      <c r="C89" s="41" t="s">
        <v>39</v>
      </c>
      <c r="D89" s="41"/>
      <c r="E89" s="42" t="s">
        <v>40</v>
      </c>
      <c r="F89" s="42"/>
      <c r="G89" s="42"/>
      <c r="I89" s="44">
        <v>43785</v>
      </c>
      <c r="Q89" s="10"/>
    </row>
    <row r="90" spans="1:17" s="15" customFormat="1" hidden="1" x14ac:dyDescent="0.25">
      <c r="A90" s="40"/>
      <c r="B90" s="41"/>
      <c r="C90" s="41" t="s">
        <v>41</v>
      </c>
      <c r="D90" s="41"/>
      <c r="E90" s="42" t="s">
        <v>52</v>
      </c>
      <c r="F90" s="42"/>
      <c r="G90" s="42"/>
      <c r="I90" s="44">
        <v>43541</v>
      </c>
      <c r="Q90" s="10"/>
    </row>
    <row r="91" spans="1:17" s="15" customFormat="1" hidden="1" x14ac:dyDescent="0.25">
      <c r="A91" s="40" t="s">
        <v>60</v>
      </c>
      <c r="B91" s="41" t="s">
        <v>49</v>
      </c>
      <c r="C91" s="41" t="s">
        <v>38</v>
      </c>
      <c r="D91" s="41"/>
      <c r="E91" s="42" t="s">
        <v>42</v>
      </c>
      <c r="F91" s="42"/>
      <c r="G91" s="42"/>
      <c r="I91" s="44">
        <v>43602</v>
      </c>
      <c r="Q91" s="10"/>
    </row>
    <row r="92" spans="1:17" s="15" customFormat="1" hidden="1" x14ac:dyDescent="0.25">
      <c r="A92" s="40" t="s">
        <v>58</v>
      </c>
      <c r="B92" s="41" t="s">
        <v>50</v>
      </c>
      <c r="C92" s="41" t="s">
        <v>38</v>
      </c>
      <c r="D92" s="41"/>
      <c r="E92" s="42" t="s">
        <v>68</v>
      </c>
      <c r="F92" s="42"/>
      <c r="G92" s="42"/>
      <c r="I92" s="44">
        <v>43602</v>
      </c>
      <c r="Q92" s="10"/>
    </row>
    <row r="93" spans="1:17" s="15" customFormat="1" hidden="1" x14ac:dyDescent="0.25">
      <c r="A93" s="40"/>
      <c r="B93" s="41"/>
      <c r="C93" s="41" t="s">
        <v>41</v>
      </c>
      <c r="D93" s="41"/>
      <c r="E93" s="42" t="s">
        <v>53</v>
      </c>
      <c r="F93" s="42"/>
      <c r="G93" s="42"/>
      <c r="I93" s="44">
        <v>43786</v>
      </c>
      <c r="Q93" s="10"/>
    </row>
    <row r="94" spans="1:17" s="15" customFormat="1" hidden="1" x14ac:dyDescent="0.25">
      <c r="A94" s="40" t="s">
        <v>57</v>
      </c>
      <c r="B94" s="41" t="s">
        <v>51</v>
      </c>
      <c r="C94" s="41" t="s">
        <v>38</v>
      </c>
      <c r="D94" s="41"/>
      <c r="E94" s="42" t="s">
        <v>54</v>
      </c>
      <c r="F94" s="42"/>
      <c r="G94" s="42"/>
      <c r="I94" s="41">
        <v>43139</v>
      </c>
      <c r="Q94" s="10"/>
    </row>
    <row r="95" spans="1:17" hidden="1" x14ac:dyDescent="0.25">
      <c r="A95" s="23" t="s">
        <v>61</v>
      </c>
      <c r="B95" s="1" t="s">
        <v>65</v>
      </c>
      <c r="C95" s="41" t="s">
        <v>66</v>
      </c>
      <c r="E95" s="42" t="s">
        <v>67</v>
      </c>
      <c r="Q95" s="10"/>
    </row>
    <row r="96" spans="1:17" hidden="1" x14ac:dyDescent="0.25">
      <c r="A96" s="23"/>
      <c r="B96" s="5" t="s">
        <v>43</v>
      </c>
      <c r="C96" s="6" t="s">
        <v>44</v>
      </c>
      <c r="D96" s="6"/>
      <c r="E96" s="7">
        <v>43633</v>
      </c>
      <c r="Q96" s="10"/>
    </row>
    <row r="97" spans="1:17" x14ac:dyDescent="0.25">
      <c r="A97" s="23"/>
      <c r="B97" s="1"/>
      <c r="Q97" s="10"/>
    </row>
    <row r="98" spans="1:17" x14ac:dyDescent="0.25">
      <c r="A98" s="23"/>
      <c r="B98" s="1"/>
      <c r="Q98" s="10"/>
    </row>
    <row r="99" spans="1:17" x14ac:dyDescent="0.25">
      <c r="A99" s="23"/>
      <c r="B99" s="1"/>
      <c r="Q99" s="10"/>
    </row>
    <row r="100" spans="1:17" x14ac:dyDescent="0.25">
      <c r="A100" s="23"/>
      <c r="B100" s="1"/>
      <c r="Q100" s="10"/>
    </row>
    <row r="101" spans="1:17" x14ac:dyDescent="0.25">
      <c r="A101" s="23"/>
      <c r="B101" s="1"/>
      <c r="Q101" s="10"/>
    </row>
    <row r="102" spans="1:17" x14ac:dyDescent="0.25">
      <c r="A102" s="23"/>
      <c r="B102" s="1"/>
      <c r="Q102" s="10"/>
    </row>
    <row r="103" spans="1:17" x14ac:dyDescent="0.25">
      <c r="A103" s="23"/>
      <c r="B103" s="1"/>
      <c r="Q103" s="10"/>
    </row>
    <row r="104" spans="1:17" x14ac:dyDescent="0.25">
      <c r="A104" s="23"/>
      <c r="B104" s="1"/>
      <c r="Q104" s="10"/>
    </row>
    <row r="105" spans="1:17" x14ac:dyDescent="0.25">
      <c r="A105" s="23"/>
      <c r="B105" s="1"/>
      <c r="Q105" s="10"/>
    </row>
    <row r="106" spans="1:17" x14ac:dyDescent="0.25">
      <c r="A106" s="23"/>
      <c r="B106" s="1"/>
      <c r="Q106" s="10"/>
    </row>
    <row r="107" spans="1:17" x14ac:dyDescent="0.25">
      <c r="A107" s="23"/>
      <c r="B107" s="1"/>
      <c r="Q107" s="10"/>
    </row>
    <row r="108" spans="1:17" x14ac:dyDescent="0.25">
      <c r="A108" s="23"/>
      <c r="B108" s="1"/>
      <c r="Q108" s="10"/>
    </row>
    <row r="109" spans="1:17" x14ac:dyDescent="0.25">
      <c r="A109" s="23"/>
      <c r="B109" s="1"/>
      <c r="Q109" s="10"/>
    </row>
    <row r="110" spans="1:17" x14ac:dyDescent="0.25">
      <c r="A110" s="23"/>
      <c r="B110" s="1"/>
      <c r="Q110" s="10"/>
    </row>
    <row r="111" spans="1:17" x14ac:dyDescent="0.25">
      <c r="A111" s="23"/>
      <c r="B111" s="1"/>
      <c r="Q111" s="10"/>
    </row>
    <row r="112" spans="1:17" x14ac:dyDescent="0.25">
      <c r="A112" s="23"/>
      <c r="B112" s="1"/>
      <c r="Q112" s="10"/>
    </row>
    <row r="113" spans="1:17" x14ac:dyDescent="0.25">
      <c r="A113" s="23"/>
      <c r="B113" s="1"/>
      <c r="Q113" s="10"/>
    </row>
    <row r="114" spans="1:17" x14ac:dyDescent="0.25">
      <c r="A114" s="23"/>
      <c r="B114" s="1"/>
      <c r="Q114" s="10"/>
    </row>
    <row r="115" spans="1:17" x14ac:dyDescent="0.25">
      <c r="A115" s="23"/>
      <c r="B115" s="1"/>
      <c r="Q115" s="10"/>
    </row>
    <row r="116" spans="1:17" x14ac:dyDescent="0.25">
      <c r="A116" s="23"/>
      <c r="B116" s="1"/>
      <c r="Q116" s="10"/>
    </row>
    <row r="117" spans="1:17" x14ac:dyDescent="0.25">
      <c r="A117" s="23"/>
      <c r="B117" s="1"/>
      <c r="Q117" s="10"/>
    </row>
    <row r="118" spans="1:17" x14ac:dyDescent="0.25">
      <c r="A118" s="23"/>
      <c r="B118" s="1"/>
      <c r="Q118" s="10"/>
    </row>
    <row r="119" spans="1:17" x14ac:dyDescent="0.25">
      <c r="A119" s="23"/>
      <c r="B119" s="1"/>
      <c r="Q119" s="10"/>
    </row>
    <row r="120" spans="1:17" x14ac:dyDescent="0.25">
      <c r="A120" s="23"/>
      <c r="B120" s="1"/>
      <c r="Q120" s="10"/>
    </row>
    <row r="121" spans="1:17" x14ac:dyDescent="0.25">
      <c r="A121" s="23"/>
      <c r="B121" s="1"/>
      <c r="Q121" s="10"/>
    </row>
    <row r="122" spans="1:17" x14ac:dyDescent="0.25">
      <c r="A122" s="23"/>
      <c r="B122" s="1"/>
      <c r="Q122" s="10"/>
    </row>
    <row r="123" spans="1:17" x14ac:dyDescent="0.25">
      <c r="A123" s="23"/>
      <c r="B123" s="1"/>
      <c r="Q123" s="10"/>
    </row>
    <row r="124" spans="1:17" x14ac:dyDescent="0.25">
      <c r="A124" s="23"/>
      <c r="B124" s="1"/>
      <c r="Q124" s="10"/>
    </row>
    <row r="125" spans="1:17" x14ac:dyDescent="0.25">
      <c r="A125" s="23"/>
      <c r="B125" s="1"/>
      <c r="Q125" s="10"/>
    </row>
    <row r="126" spans="1:17" x14ac:dyDescent="0.25">
      <c r="A126" s="23"/>
      <c r="B126" s="1"/>
      <c r="Q126" s="10"/>
    </row>
    <row r="127" spans="1:17" x14ac:dyDescent="0.25">
      <c r="A127" s="23"/>
      <c r="B127" s="1"/>
      <c r="Q127" s="10"/>
    </row>
    <row r="128" spans="1:17" x14ac:dyDescent="0.25">
      <c r="A128" s="23"/>
      <c r="B128" s="1"/>
      <c r="Q128" s="10"/>
    </row>
    <row r="129" spans="1:17" x14ac:dyDescent="0.25">
      <c r="A129" s="23"/>
      <c r="B129" s="1"/>
      <c r="Q129" s="10"/>
    </row>
    <row r="130" spans="1:17" x14ac:dyDescent="0.25">
      <c r="A130" s="23"/>
      <c r="B130" s="1"/>
      <c r="Q130" s="10"/>
    </row>
    <row r="131" spans="1:17" x14ac:dyDescent="0.25">
      <c r="A131" s="23"/>
      <c r="B131" s="1"/>
      <c r="Q131" s="10"/>
    </row>
    <row r="132" spans="1:17" x14ac:dyDescent="0.25">
      <c r="A132" s="23"/>
      <c r="B132" s="1"/>
      <c r="Q132" s="10"/>
    </row>
    <row r="133" spans="1:17" x14ac:dyDescent="0.25">
      <c r="A133" s="23"/>
      <c r="B133" s="1"/>
      <c r="Q133" s="10"/>
    </row>
    <row r="134" spans="1:17" x14ac:dyDescent="0.25">
      <c r="A134" s="23"/>
      <c r="B134" s="1"/>
      <c r="Q134" s="10"/>
    </row>
    <row r="135" spans="1:17" x14ac:dyDescent="0.25">
      <c r="A135" s="23"/>
      <c r="B135" s="1"/>
      <c r="Q135" s="10"/>
    </row>
    <row r="136" spans="1:17" x14ac:dyDescent="0.25">
      <c r="A136" s="23"/>
      <c r="B136" s="1"/>
      <c r="Q136" s="10"/>
    </row>
    <row r="137" spans="1:17" x14ac:dyDescent="0.25">
      <c r="A137" s="23"/>
      <c r="B137" s="1"/>
      <c r="Q137" s="10"/>
    </row>
    <row r="138" spans="1:17" x14ac:dyDescent="0.25">
      <c r="A138" s="23"/>
      <c r="B138" s="1"/>
      <c r="Q138" s="10"/>
    </row>
  </sheetData>
  <mergeCells count="2">
    <mergeCell ref="N38:P38"/>
    <mergeCell ref="N39:P3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FY23</vt:lpstr>
      <vt:lpstr>FY22</vt:lpstr>
      <vt:lpstr>FY21</vt:lpstr>
      <vt:lpstr>Prior Year</vt:lpstr>
      <vt:lpstr>'FY21'!Print_Area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Lujan, Cheri - NRCS, Estancia, NM</dc:creator>
  <cp:lastModifiedBy>Dan McGregor</cp:lastModifiedBy>
  <cp:lastPrinted>2019-12-11T23:16:17Z</cp:lastPrinted>
  <dcterms:created xsi:type="dcterms:W3CDTF">2019-04-23T22:20:35Z</dcterms:created>
  <dcterms:modified xsi:type="dcterms:W3CDTF">2023-02-02T22:02:32Z</dcterms:modified>
</cp:coreProperties>
</file>